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7536" tabRatio="929" activeTab="0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</externalReferences>
  <definedNames>
    <definedName name="_xlfn.SINGLE" hidden="1">#NAME?</definedName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<sst xmlns="http://schemas.openxmlformats.org/spreadsheetml/2006/main" count="331" uniqueCount="247">
  <si>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</si>
  <si>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</si>
  <si>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</si>
  <si>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</si>
  <si>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</si>
  <si>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</si>
  <si>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</si>
  <si>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</si>
  <si>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</si>
  <si>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</si>
  <si>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</si>
  <si>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</si>
  <si>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</si>
  <si>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</si>
  <si>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</si>
  <si>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</si>
  <si>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</si>
  <si>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</si>
  <si>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</si>
  <si>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</si>
  <si>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</si>
  <si>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</si>
  <si>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</si>
  <si>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</si>
  <si>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</si>
  <si>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</si>
  <si>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</si>
  <si>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</si>
  <si>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</si>
  <si>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</si>
  <si>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</si>
  <si>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</si>
  <si>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</si>
  <si>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</si>
  <si>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</si>
  <si>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</si>
  <si>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</si>
  <si>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</si>
  <si>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</si>
  <si>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</si>
  <si>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</si>
  <si>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</si>
  <si>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</si>
  <si>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</si>
  <si>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</si>
  <si>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</si>
  <si>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</si>
  <si>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</si>
  <si>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</si>
  <si>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</si>
  <si>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</si>
  <si>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</si>
  <si>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</si>
  <si>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</si>
  <si>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</si>
  <si>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</si>
  <si>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</si>
  <si>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</si>
  <si>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</si>
  <si>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</si>
  <si>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</si>
  <si>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</si>
  <si>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</si>
  <si>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</si>
  <si>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</si>
  <si>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</si>
  <si>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</si>
  <si>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</si>
  <si>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</si>
  <si>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</si>
  <si>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</si>
  <si>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</si>
  <si>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</si>
  <si>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</si>
  <si>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</si>
  <si>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</si>
  <si>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</si>
  <si>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</si>
  <si>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</si>
  <si>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</si>
  <si>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</si>
  <si>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</si>
  <si>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</si>
  <si>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</si>
  <si>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</si>
  <si>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</si>
  <si>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</si>
  <si>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</si>
  <si>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</si>
  <si>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</si>
  <si>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</si>
  <si>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</si>
  <si>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</si>
  <si>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</si>
  <si>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</si>
  <si>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</si>
  <si>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</si>
  <si>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</si>
  <si>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</si>
  <si>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</si>
  <si>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</si>
  <si>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</si>
  <si>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</si>
  <si>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</si>
  <si>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</si>
  <si>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</si>
  <si>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</si>
  <si>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</si>
  <si>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</si>
  <si>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</si>
  <si>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</si>
  <si>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</si>
  <si>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</si>
  <si>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</si>
  <si>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</si>
  <si>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</si>
  <si>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</si>
  <si>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</si>
  <si>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</si>
  <si>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</si>
  <si>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</si>
  <si>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</si>
  <si>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</si>
  <si>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</si>
  <si>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</si>
  <si>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</si>
  <si>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</si>
  <si>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</si>
  <si>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</si>
  <si>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</si>
  <si>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</si>
  <si>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</si>
  <si>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</si>
  <si>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</si>
  <si>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</si>
  <si>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</si>
  <si>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</si>
  <si>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</si>
  <si>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</si>
  <si>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</si>
  <si>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</si>
  <si>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</si>
  <si>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</si>
  <si>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</si>
  <si>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</si>
  <si>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</si>
  <si>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</si>
  <si>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</si>
  <si>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</si>
  <si>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</si>
  <si>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</si>
  <si>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</si>
  <si>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</si>
  <si>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</si>
  <si>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</si>
  <si>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</si>
  <si>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</si>
  <si>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</si>
  <si>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</si>
  <si>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</si>
  <si>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</si>
  <si>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</si>
  <si>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</si>
  <si>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</si>
  <si>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</si>
  <si>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</si>
  <si>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</si>
  <si>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</si>
  <si>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</si>
  <si>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</si>
  <si>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</si>
  <si>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</si>
  <si>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</si>
  <si>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</si>
  <si>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</si>
  <si>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</si>
  <si>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</si>
  <si>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</si>
  <si>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</si>
  <si>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</si>
  <si>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</si>
  <si>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</si>
  <si>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</si>
  <si>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</si>
  <si>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</si>
  <si>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</si>
  <si>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</si>
  <si>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</si>
  <si>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</si>
  <si>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</si>
  <si>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</si>
  <si>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</si>
  <si>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</si>
  <si>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</si>
  <si>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</si>
  <si>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</si>
  <si>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</si>
  <si>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</si>
  <si>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</si>
  <si>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</si>
  <si>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</si>
  <si>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</si>
  <si>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</si>
  <si>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</si>
  <si>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</si>
  <si>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</si>
  <si>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</si>
  <si>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</si>
  <si>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</si>
  <si>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</si>
  <si>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</si>
  <si>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</si>
  <si>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</si>
  <si>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</si>
  <si>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</si>
  <si>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</si>
  <si>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</si>
  <si>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</si>
  <si>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</si>
  <si>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</si>
  <si>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</si>
  <si>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</si>
  <si>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</si>
  <si>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</si>
  <si>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</si>
  <si>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</si>
  <si>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</si>
  <si>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</si>
  <si>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</si>
  <si>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</si>
  <si>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</si>
  <si>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</si>
  <si>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</si>
  <si>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</si>
  <si>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</si>
  <si>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</si>
  <si>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</si>
  <si>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</si>
  <si>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</si>
  <si>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</si>
  <si>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</si>
  <si>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</si>
  <si>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</si>
  <si>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ს.ს სადაზღვევო კომპანია ალდაგი</t>
  </si>
  <si>
    <t>მზღვეველი: ს.ს სადაზღვევო კომპანია ალდაგი</t>
  </si>
  <si>
    <t>ანგარიშგების თარიღი: 30 სექტემბერი 2023</t>
  </si>
  <si>
    <t>ანგარიშგების პერიოდი: 01 იანვარი 2023 –30 სექტემბერი 2023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</si>
</sst>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103" fillId="0" borderId="0" xfId="0" applyFont="1" applyAlignment="1">
      <alignment vertical="center"/>
    </xf>
    <xf numFmtId="165" fontId="103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23\09.September\Aldagi\To%20send\finansuri%20angarishgebis%20danarti%20N%201%20Aldagi%20September_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23\09.September\Aldagi\To%20send\kvartaluri%20statistikuri%20angarishi,%20dazgveva%20%20(Aldagi%2030%20September%2020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I"/>
      <sheetName val="BS-L"/>
      <sheetName val="BS-R"/>
      <sheetName val="BS-DC"/>
      <sheetName val="BS-PPE"/>
      <sheetName val="BS-IA"/>
      <sheetName val="BS-IP &amp; OA"/>
      <sheetName val="BS-OIL &amp; OL"/>
      <sheetName val="BS-FL"/>
      <sheetName val="BS-PL"/>
      <sheetName val="BS-LA"/>
      <sheetName val="IS"/>
      <sheetName val="C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P&amp;C(NL)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I12" sqref="I12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6" customFormat="1" ht="13.5">
      <c r="B2" s="243" t="s">
        <v>84</v>
      </c>
      <c r="C2" s="243"/>
      <c r="D2" s="232" t="s">
        <v>243</v>
      </c>
      <c r="E2" s="237" t="s">
        <v>238</v>
      </c>
    </row>
    <row r="3" spans="2:5" s="236" customFormat="1" ht="13.5">
      <c r="B3" s="244" t="s">
        <v>245</v>
      </c>
      <c r="C3" s="244"/>
      <c r="D3" s="244"/>
      <c r="E3" s="244"/>
    </row>
    <row r="4" spans="2:3" ht="13.5">
      <c r="B4" s="139"/>
      <c r="C4" s="139"/>
    </row>
    <row r="5" spans="2:5" ht="18" customHeight="1">
      <c r="B5" s="140"/>
      <c r="C5" s="245" t="s">
        <v>85</v>
      </c>
      <c r="D5" s="246"/>
      <c r="E5" s="246"/>
    </row>
    <row r="6" ht="14.25" thickBot="1">
      <c r="E6" s="188" t="s">
        <v>86</v>
      </c>
    </row>
    <row r="7" spans="2:5" s="146" customFormat="1" ht="27.75" thickBot="1">
      <c r="B7" s="141" t="s">
        <v>87</v>
      </c>
      <c r="C7" s="142" t="s">
        <v>88</v>
      </c>
      <c r="D7" s="143"/>
      <c r="E7" s="144" t="s">
        <v>89</v>
      </c>
    </row>
    <row r="8" spans="3:5" s="146" customFormat="1" ht="6" customHeight="1">
      <c r="C8" s="147"/>
      <c r="D8" s="148"/>
      <c r="E8" s="149"/>
    </row>
    <row r="9" spans="3:5" s="150" customFormat="1" ht="14.25" thickBot="1">
      <c r="C9" s="247" t="s">
        <v>90</v>
      </c>
      <c r="D9" s="247"/>
      <c r="E9" s="247"/>
    </row>
    <row r="10" spans="2:5" s="156" customFormat="1" ht="15" customHeight="1">
      <c r="B10" s="151" t="s">
        <v>91</v>
      </c>
      <c r="C10" s="152">
        <v>1</v>
      </c>
      <c r="D10" s="153" t="s">
        <v>242</v>
      </c>
      <c r="E10" s="154">
        <v>10297909.223105554</v>
      </c>
    </row>
    <row r="11" spans="2:5" s="156" customFormat="1" ht="15" customHeight="1">
      <c r="B11" s="157" t="s">
        <v>92</v>
      </c>
      <c r="C11" s="158">
        <v>2</v>
      </c>
      <c r="D11" s="159" t="s">
        <v>93</v>
      </c>
      <c r="E11" s="160">
        <v>49834442.635293506</v>
      </c>
    </row>
    <row r="12" spans="2:5" s="156" customFormat="1" ht="15" customHeight="1">
      <c r="B12" s="157" t="s">
        <v>94</v>
      </c>
      <c r="C12" s="158">
        <v>3</v>
      </c>
      <c r="D12" s="159" t="s">
        <v>95</v>
      </c>
      <c r="E12" s="160">
        <v>1574795.59</v>
      </c>
    </row>
    <row r="13" spans="2:5" s="156" customFormat="1" ht="15" customHeight="1">
      <c r="B13" s="157" t="s">
        <v>96</v>
      </c>
      <c r="C13" s="158">
        <v>4</v>
      </c>
      <c r="D13" s="162" t="s">
        <v>97</v>
      </c>
      <c r="E13" s="160">
        <v>12689727.772731803</v>
      </c>
    </row>
    <row r="14" spans="2:5" s="156" customFormat="1" ht="27">
      <c r="B14" s="157" t="s">
        <v>98</v>
      </c>
      <c r="C14" s="158">
        <v>5</v>
      </c>
      <c r="D14" s="163" t="s">
        <v>99</v>
      </c>
      <c r="E14" s="160">
        <v>18160299.29</v>
      </c>
    </row>
    <row r="15" spans="2:5" s="156" customFormat="1" ht="15" customHeight="1">
      <c r="B15" s="157" t="s">
        <v>100</v>
      </c>
      <c r="C15" s="158">
        <v>6</v>
      </c>
      <c r="D15" s="162" t="s">
        <v>101</v>
      </c>
      <c r="E15" s="160">
        <v>72427918.6995786</v>
      </c>
    </row>
    <row r="16" spans="2:5" s="156" customFormat="1" ht="15" customHeight="1">
      <c r="B16" s="157" t="s">
        <v>102</v>
      </c>
      <c r="C16" s="158">
        <v>7</v>
      </c>
      <c r="D16" s="159" t="s">
        <v>103</v>
      </c>
      <c r="E16" s="160">
        <v>7491649.912466573</v>
      </c>
    </row>
    <row r="17" spans="2:5" s="156" customFormat="1" ht="15" customHeight="1">
      <c r="B17" s="157" t="s">
        <v>104</v>
      </c>
      <c r="C17" s="158">
        <v>8</v>
      </c>
      <c r="D17" s="162" t="s">
        <v>105</v>
      </c>
      <c r="E17" s="160">
        <v>122291.6699999991</v>
      </c>
    </row>
    <row r="18" spans="2:5" s="156" customFormat="1" ht="15" customHeight="1">
      <c r="B18" s="157" t="s">
        <v>106</v>
      </c>
      <c r="C18" s="158">
        <v>9</v>
      </c>
      <c r="D18" s="159" t="s">
        <v>107</v>
      </c>
      <c r="E18" s="160">
        <v>4983156.202051157</v>
      </c>
    </row>
    <row r="19" spans="2:5" s="156" customFormat="1" ht="15" customHeight="1">
      <c r="B19" s="157" t="s">
        <v>108</v>
      </c>
      <c r="C19" s="158">
        <v>10</v>
      </c>
      <c r="D19" s="159" t="s">
        <v>109</v>
      </c>
      <c r="E19" s="160">
        <v>0</v>
      </c>
    </row>
    <row r="20" spans="2:5" s="156" customFormat="1" ht="15" customHeight="1">
      <c r="B20" s="157" t="s">
        <v>110</v>
      </c>
      <c r="C20" s="158">
        <v>11</v>
      </c>
      <c r="D20" s="159" t="s">
        <v>111</v>
      </c>
      <c r="E20" s="160">
        <v>14973948.496746799</v>
      </c>
    </row>
    <row r="21" spans="2:5" s="156" customFormat="1" ht="15" customHeight="1">
      <c r="B21" s="157" t="s">
        <v>112</v>
      </c>
      <c r="C21" s="158">
        <v>12</v>
      </c>
      <c r="D21" s="159" t="s">
        <v>113</v>
      </c>
      <c r="E21" s="160">
        <v>36597903.94049655</v>
      </c>
    </row>
    <row r="22" spans="2:5" s="156" customFormat="1" ht="15" customHeight="1">
      <c r="B22" s="157" t="s">
        <v>114</v>
      </c>
      <c r="C22" s="158">
        <v>13</v>
      </c>
      <c r="D22" s="159" t="s">
        <v>115</v>
      </c>
      <c r="E22" s="160">
        <v>3405115.139999999</v>
      </c>
    </row>
    <row r="23" spans="2:5" s="156" customFormat="1" ht="15" customHeight="1">
      <c r="B23" s="157" t="s">
        <v>116</v>
      </c>
      <c r="C23" s="158">
        <v>14</v>
      </c>
      <c r="D23" s="159" t="s">
        <v>117</v>
      </c>
      <c r="E23" s="160">
        <v>5729322.129999833</v>
      </c>
    </row>
    <row r="24" spans="2:5" s="156" customFormat="1" ht="15" customHeight="1">
      <c r="B24" s="157" t="s">
        <v>118</v>
      </c>
      <c r="C24" s="158">
        <v>15</v>
      </c>
      <c r="D24" s="159" t="s">
        <v>119</v>
      </c>
      <c r="E24" s="160">
        <v>0</v>
      </c>
    </row>
    <row r="25" spans="2:5" s="156" customFormat="1" ht="15" customHeight="1">
      <c r="B25" s="157" t="s">
        <v>120</v>
      </c>
      <c r="C25" s="158">
        <v>16</v>
      </c>
      <c r="D25" s="159" t="s">
        <v>121</v>
      </c>
      <c r="E25" s="160">
        <v>19995498.386051513</v>
      </c>
    </row>
    <row r="26" spans="2:5" s="156" customFormat="1" ht="15" customHeight="1">
      <c r="B26" s="157" t="s">
        <v>122</v>
      </c>
      <c r="C26" s="158">
        <v>17</v>
      </c>
      <c r="D26" s="159" t="s">
        <v>123</v>
      </c>
      <c r="E26" s="160">
        <v>455886.4196235867</v>
      </c>
    </row>
    <row r="27" spans="2:5" s="156" customFormat="1" ht="15" customHeight="1">
      <c r="B27" s="157" t="s">
        <v>124</v>
      </c>
      <c r="C27" s="158">
        <v>18</v>
      </c>
      <c r="D27" s="164" t="s">
        <v>125</v>
      </c>
      <c r="E27" s="160">
        <v>7230349.397879124</v>
      </c>
    </row>
    <row r="28" spans="2:5" s="169" customFormat="1" ht="15" customHeight="1" thickBot="1">
      <c r="B28" s="165" t="s">
        <v>126</v>
      </c>
      <c r="C28" s="166">
        <v>19</v>
      </c>
      <c r="D28" s="167" t="s">
        <v>127</v>
      </c>
      <c r="E28" s="168">
        <f>SUM(E10:E27)</f>
        <v>265970214.9060246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4.25" thickBot="1">
      <c r="B30" s="170"/>
      <c r="C30" s="247" t="s">
        <v>128</v>
      </c>
      <c r="D30" s="247"/>
      <c r="E30" s="247"/>
    </row>
    <row r="31" spans="2:5" s="156" customFormat="1" ht="15" customHeight="1">
      <c r="B31" s="151" t="s">
        <v>129</v>
      </c>
      <c r="C31" s="152">
        <v>20</v>
      </c>
      <c r="D31" s="174" t="s">
        <v>130</v>
      </c>
      <c r="E31" s="154">
        <v>100774547.52460818</v>
      </c>
    </row>
    <row r="32" spans="2:5" s="156" customFormat="1" ht="15" customHeight="1">
      <c r="B32" s="157" t="s">
        <v>131</v>
      </c>
      <c r="C32" s="158">
        <v>21</v>
      </c>
      <c r="D32" s="175" t="s">
        <v>132</v>
      </c>
      <c r="E32" s="160">
        <v>52835353.65684937</v>
      </c>
    </row>
    <row r="33" spans="2:5" s="156" customFormat="1" ht="15" customHeight="1">
      <c r="B33" s="157" t="s">
        <v>133</v>
      </c>
      <c r="C33" s="158">
        <v>22</v>
      </c>
      <c r="D33" s="162" t="s">
        <v>134</v>
      </c>
      <c r="E33" s="160">
        <v>0</v>
      </c>
    </row>
    <row r="34" spans="2:5" s="156" customFormat="1" ht="15" customHeight="1">
      <c r="B34" s="157" t="s">
        <v>135</v>
      </c>
      <c r="C34" s="158">
        <v>23</v>
      </c>
      <c r="D34" s="175" t="s">
        <v>136</v>
      </c>
      <c r="E34" s="160">
        <v>1671739.119506348</v>
      </c>
    </row>
    <row r="35" spans="2:5" s="156" customFormat="1" ht="15" customHeight="1">
      <c r="B35" s="157" t="s">
        <v>137</v>
      </c>
      <c r="C35" s="158">
        <v>24</v>
      </c>
      <c r="D35" s="175" t="s">
        <v>138</v>
      </c>
      <c r="E35" s="160">
        <v>4795691.929999994</v>
      </c>
    </row>
    <row r="36" spans="2:5" s="156" customFormat="1" ht="15" customHeight="1">
      <c r="B36" s="157" t="s">
        <v>139</v>
      </c>
      <c r="C36" s="158">
        <v>25</v>
      </c>
      <c r="D36" s="175" t="s">
        <v>140</v>
      </c>
      <c r="E36" s="160">
        <v>0</v>
      </c>
    </row>
    <row r="37" spans="2:5" s="156" customFormat="1" ht="15" customHeight="1">
      <c r="B37" s="157" t="s">
        <v>141</v>
      </c>
      <c r="C37" s="158">
        <v>26</v>
      </c>
      <c r="D37" s="175" t="s">
        <v>142</v>
      </c>
      <c r="E37" s="160">
        <v>60741.40209205546</v>
      </c>
    </row>
    <row r="38" spans="2:5" s="156" customFormat="1" ht="15" customHeight="1">
      <c r="B38" s="157" t="s">
        <v>143</v>
      </c>
      <c r="C38" s="158">
        <v>27</v>
      </c>
      <c r="D38" s="175" t="s">
        <v>144</v>
      </c>
      <c r="E38" s="160">
        <v>1487630.8482004474</v>
      </c>
    </row>
    <row r="39" spans="2:5" s="156" customFormat="1" ht="15" customHeight="1">
      <c r="B39" s="157" t="s">
        <v>145</v>
      </c>
      <c r="C39" s="158">
        <v>28</v>
      </c>
      <c r="D39" s="175" t="s">
        <v>146</v>
      </c>
      <c r="E39" s="160">
        <v>0</v>
      </c>
    </row>
    <row r="40" spans="2:5" s="156" customFormat="1" ht="15" customHeight="1">
      <c r="B40" s="157" t="s">
        <v>147</v>
      </c>
      <c r="C40" s="158">
        <v>29</v>
      </c>
      <c r="D40" s="175" t="s">
        <v>148</v>
      </c>
      <c r="E40" s="160">
        <v>15295355.451843964</v>
      </c>
    </row>
    <row r="41" spans="2:5" s="169" customFormat="1" ht="15" customHeight="1" thickBot="1">
      <c r="B41" s="165" t="s">
        <v>149</v>
      </c>
      <c r="C41" s="166">
        <v>30</v>
      </c>
      <c r="D41" s="176" t="s">
        <v>150</v>
      </c>
      <c r="E41" s="168">
        <f>SUM(E31:E40)</f>
        <v>176921059.9331004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4.25" thickBot="1">
      <c r="B43" s="180"/>
      <c r="C43" s="247" t="s">
        <v>151</v>
      </c>
      <c r="D43" s="247"/>
      <c r="E43" s="247"/>
    </row>
    <row r="44" spans="2:5" s="156" customFormat="1" ht="15" customHeight="1">
      <c r="B44" s="151" t="s">
        <v>152</v>
      </c>
      <c r="C44" s="152">
        <v>31</v>
      </c>
      <c r="D44" s="174" t="s">
        <v>153</v>
      </c>
      <c r="E44" s="154">
        <v>20536555.35</v>
      </c>
    </row>
    <row r="45" spans="2:5" s="156" customFormat="1" ht="15" customHeight="1">
      <c r="B45" s="157" t="s">
        <v>154</v>
      </c>
      <c r="C45" s="158">
        <v>32</v>
      </c>
      <c r="D45" s="175" t="s">
        <v>155</v>
      </c>
      <c r="E45" s="160">
        <v>9032591.013465473</v>
      </c>
    </row>
    <row r="46" spans="2:5" s="156" customFormat="1" ht="15" customHeight="1">
      <c r="B46" s="157" t="s">
        <v>156</v>
      </c>
      <c r="C46" s="158">
        <v>33</v>
      </c>
      <c r="D46" s="175" t="s">
        <v>157</v>
      </c>
      <c r="E46" s="160">
        <v>0</v>
      </c>
    </row>
    <row r="47" spans="2:5" s="156" customFormat="1" ht="15" customHeight="1">
      <c r="B47" s="157" t="s">
        <v>158</v>
      </c>
      <c r="C47" s="158">
        <v>34</v>
      </c>
      <c r="D47" s="175" t="s">
        <v>159</v>
      </c>
      <c r="E47" s="160">
        <v>44215710.67051795</v>
      </c>
    </row>
    <row r="48" spans="2:5" s="156" customFormat="1" ht="15" customHeight="1">
      <c r="B48" s="157" t="s">
        <v>160</v>
      </c>
      <c r="C48" s="158">
        <v>35</v>
      </c>
      <c r="D48" s="175" t="s">
        <v>161</v>
      </c>
      <c r="E48" s="160">
        <v>15264297.93894077</v>
      </c>
    </row>
    <row r="49" spans="2:5" s="156" customFormat="1" ht="15" customHeight="1">
      <c r="B49" s="157" t="s">
        <v>162</v>
      </c>
      <c r="C49" s="158">
        <v>36</v>
      </c>
      <c r="D49" s="175" t="s">
        <v>163</v>
      </c>
      <c r="E49" s="160">
        <v>0</v>
      </c>
    </row>
    <row r="50" spans="2:5" s="169" customFormat="1" ht="15" customHeight="1">
      <c r="B50" s="157" t="s">
        <v>164</v>
      </c>
      <c r="C50" s="181">
        <v>37</v>
      </c>
      <c r="D50" s="182" t="s">
        <v>165</v>
      </c>
      <c r="E50" s="183">
        <f>SUM(E44+E45-E46+E47+E48+E49)</f>
        <v>89049154.9729242</v>
      </c>
    </row>
    <row r="51" spans="2:5" s="169" customFormat="1" ht="15" customHeight="1" thickBot="1">
      <c r="B51" s="165" t="s">
        <v>166</v>
      </c>
      <c r="C51" s="184">
        <v>38</v>
      </c>
      <c r="D51" s="185" t="s">
        <v>167</v>
      </c>
      <c r="E51" s="186">
        <f>E41+E50</f>
        <v>265970214.9060246</v>
      </c>
    </row>
    <row r="52" s="187" customFormat="1" ht="13.5"/>
    <row r="53" s="187" customFormat="1" ht="13.5"/>
    <row r="54" spans="3:5" ht="13.5">
      <c r="C54" s="241"/>
      <c r="D54" s="241"/>
      <c r="E54" s="241"/>
    </row>
    <row r="55" spans="3:5" ht="13.5">
      <c r="C55" s="242"/>
      <c r="D55" s="242"/>
      <c r="E55" s="242"/>
    </row>
    <row r="56" spans="3:5" ht="13.5">
      <c r="C56" s="241"/>
      <c r="D56" s="241"/>
      <c r="E56" s="241"/>
    </row>
    <row r="57" spans="3:5" ht="13.5">
      <c r="C57" s="242"/>
      <c r="D57" s="242"/>
      <c r="E57" s="242"/>
    </row>
    <row r="58" spans="3:5" ht="15" customHeight="1">
      <c r="C58" s="241"/>
      <c r="D58" s="241"/>
      <c r="E58" s="241"/>
    </row>
    <row r="59" spans="3:5" ht="13.5">
      <c r="C59" s="242"/>
      <c r="D59" s="242"/>
      <c r="E59" s="242"/>
    </row>
  </sheetData>
  <sheetProtection/>
  <mergeCells count="12">
    <mergeCell ref="C58:E58"/>
    <mergeCell ref="C59:E59"/>
    <mergeCell ref="C30:E30"/>
    <mergeCell ref="C43:E43"/>
    <mergeCell ref="C54:E54"/>
    <mergeCell ref="C55:E55"/>
    <mergeCell ref="C56:E56"/>
    <mergeCell ref="C57:E57"/>
    <mergeCell ref="B2:C2"/>
    <mergeCell ref="B3:E3"/>
    <mergeCell ref="C5:E5"/>
    <mergeCell ref="C9:E9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61" activePane="bottomLeft" state="frozen"/>
      <selection pane="topLeft" activeCell="C120" sqref="C120"/>
      <selection pane="bottomLeft" activeCell="E74" sqref="E74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250" t="s">
        <v>84</v>
      </c>
      <c r="C1" s="250"/>
      <c r="D1" s="232" t="s">
        <v>243</v>
      </c>
      <c r="E1" s="233" t="s">
        <v>239</v>
      </c>
    </row>
    <row r="2" spans="2:5" ht="15" customHeight="1">
      <c r="B2" s="244" t="s">
        <v>246</v>
      </c>
      <c r="C2" s="244"/>
      <c r="D2" s="244"/>
      <c r="E2" s="244"/>
    </row>
    <row r="3" ht="15" customHeight="1"/>
    <row r="4" spans="4:5" s="189" customFormat="1" ht="12.75" customHeight="1">
      <c r="D4" s="251" t="s">
        <v>168</v>
      </c>
      <c r="E4" s="251"/>
    </row>
    <row r="5" ht="15" customHeight="1" thickBot="1">
      <c r="E5" s="231" t="s">
        <v>86</v>
      </c>
    </row>
    <row r="6" spans="2:5" s="192" customFormat="1" ht="45" customHeight="1" thickBot="1">
      <c r="B6" s="141" t="s">
        <v>87</v>
      </c>
      <c r="C6" s="190" t="s">
        <v>88</v>
      </c>
      <c r="D6" s="191"/>
      <c r="E6" s="145" t="s">
        <v>89</v>
      </c>
    </row>
    <row r="7" spans="3:5" s="179" customFormat="1" ht="9" customHeight="1">
      <c r="C7" s="193"/>
      <c r="D7" s="193"/>
      <c r="E7" s="194"/>
    </row>
    <row r="8" spans="3:5" s="179" customFormat="1" ht="15" customHeight="1" thickBot="1">
      <c r="C8" s="248" t="s">
        <v>169</v>
      </c>
      <c r="D8" s="248"/>
      <c r="E8" s="248"/>
    </row>
    <row r="9" spans="2:5" ht="15" customHeight="1">
      <c r="B9" s="195" t="s">
        <v>91</v>
      </c>
      <c r="C9" s="196">
        <v>1</v>
      </c>
      <c r="D9" s="197" t="s">
        <v>170</v>
      </c>
      <c r="E9" s="198">
        <v>105659715.98357365</v>
      </c>
    </row>
    <row r="10" spans="2:5" ht="15" customHeight="1">
      <c r="B10" s="199" t="s">
        <v>92</v>
      </c>
      <c r="C10" s="200">
        <v>2</v>
      </c>
      <c r="D10" s="201" t="s">
        <v>171</v>
      </c>
      <c r="E10" s="202">
        <v>38156090.01574073</v>
      </c>
    </row>
    <row r="11" spans="2:5" ht="15" customHeight="1">
      <c r="B11" s="199" t="s">
        <v>94</v>
      </c>
      <c r="C11" s="200">
        <v>3</v>
      </c>
      <c r="D11" s="203" t="s">
        <v>172</v>
      </c>
      <c r="E11" s="202">
        <v>10228643.465731122</v>
      </c>
    </row>
    <row r="12" spans="2:5" ht="15" customHeight="1">
      <c r="B12" s="199" t="s">
        <v>96</v>
      </c>
      <c r="C12" s="200">
        <v>4</v>
      </c>
      <c r="D12" s="204" t="s">
        <v>173</v>
      </c>
      <c r="E12" s="202">
        <v>3643950.73642819</v>
      </c>
    </row>
    <row r="13" spans="2:5" s="156" customFormat="1" ht="15" customHeight="1">
      <c r="B13" s="199" t="s">
        <v>98</v>
      </c>
      <c r="C13" s="158">
        <v>5</v>
      </c>
      <c r="D13" s="159" t="s">
        <v>174</v>
      </c>
      <c r="E13" s="161">
        <f>E9-E10-E11+E12</f>
        <v>60918933.238529995</v>
      </c>
    </row>
    <row r="14" spans="2:5" ht="15" customHeight="1">
      <c r="B14" s="199" t="s">
        <v>100</v>
      </c>
      <c r="C14" s="200">
        <v>6</v>
      </c>
      <c r="D14" s="201" t="s">
        <v>175</v>
      </c>
      <c r="E14" s="202">
        <v>37936157.12964049</v>
      </c>
    </row>
    <row r="15" spans="2:5" ht="15" customHeight="1">
      <c r="B15" s="199" t="s">
        <v>102</v>
      </c>
      <c r="C15" s="200">
        <v>7</v>
      </c>
      <c r="D15" s="201" t="s">
        <v>176</v>
      </c>
      <c r="E15" s="202">
        <v>5699408.148499997</v>
      </c>
    </row>
    <row r="16" spans="2:5" ht="15" customHeight="1">
      <c r="B16" s="199" t="s">
        <v>104</v>
      </c>
      <c r="C16" s="200">
        <v>8</v>
      </c>
      <c r="D16" s="203" t="s">
        <v>177</v>
      </c>
      <c r="E16" s="202">
        <v>11148248.462152123</v>
      </c>
    </row>
    <row r="17" spans="2:5" ht="15" customHeight="1">
      <c r="B17" s="199" t="s">
        <v>106</v>
      </c>
      <c r="C17" s="200">
        <v>9</v>
      </c>
      <c r="D17" s="203" t="s">
        <v>178</v>
      </c>
      <c r="E17" s="202">
        <v>5061643.632957744</v>
      </c>
    </row>
    <row r="18" spans="2:8" ht="15" customHeight="1">
      <c r="B18" s="199" t="s">
        <v>108</v>
      </c>
      <c r="C18" s="200">
        <v>10</v>
      </c>
      <c r="D18" s="203" t="s">
        <v>179</v>
      </c>
      <c r="E18" s="202">
        <v>3953736.1161111034</v>
      </c>
      <c r="G18" s="179"/>
      <c r="H18" s="179"/>
    </row>
    <row r="19" spans="2:8" s="156" customFormat="1" ht="15" customHeight="1">
      <c r="B19" s="199" t="s">
        <v>110</v>
      </c>
      <c r="C19" s="158">
        <v>11</v>
      </c>
      <c r="D19" s="159" t="s">
        <v>180</v>
      </c>
      <c r="E19" s="161">
        <f>E14-E15+E16-E17-E18</f>
        <v>34369617.69422378</v>
      </c>
      <c r="G19" s="193"/>
      <c r="H19" s="193"/>
    </row>
    <row r="20" spans="2:7" s="156" customFormat="1" ht="15" customHeight="1">
      <c r="B20" s="199" t="s">
        <v>112</v>
      </c>
      <c r="C20" s="158">
        <v>12</v>
      </c>
      <c r="D20" s="159" t="s">
        <v>181</v>
      </c>
      <c r="E20" s="202">
        <v>0</v>
      </c>
      <c r="G20" s="193"/>
    </row>
    <row r="21" spans="2:7" s="156" customFormat="1" ht="15" customHeight="1">
      <c r="B21" s="199" t="s">
        <v>114</v>
      </c>
      <c r="C21" s="158">
        <v>13</v>
      </c>
      <c r="D21" s="159" t="s">
        <v>182</v>
      </c>
      <c r="E21" s="202">
        <v>-7572037.933887079</v>
      </c>
      <c r="G21" s="193"/>
    </row>
    <row r="22" spans="2:5" s="156" customFormat="1" ht="15" customHeight="1" thickBot="1">
      <c r="B22" s="205" t="s">
        <v>116</v>
      </c>
      <c r="C22" s="206">
        <v>14</v>
      </c>
      <c r="D22" s="207" t="s">
        <v>183</v>
      </c>
      <c r="E22" s="208">
        <f>E13-E19-E20+E21</f>
        <v>18977277.61041914</v>
      </c>
    </row>
    <row r="23" spans="3:5" ht="9" customHeight="1">
      <c r="C23" s="171"/>
      <c r="D23" s="209"/>
      <c r="E23" s="173"/>
    </row>
    <row r="24" spans="3:5" ht="15" customHeight="1" thickBot="1">
      <c r="C24" s="248" t="s">
        <v>184</v>
      </c>
      <c r="D24" s="248"/>
      <c r="E24" s="248"/>
    </row>
    <row r="25" spans="2:5" ht="15" customHeight="1">
      <c r="B25" s="195" t="s">
        <v>118</v>
      </c>
      <c r="C25" s="196">
        <v>15</v>
      </c>
      <c r="D25" s="197" t="s">
        <v>170</v>
      </c>
      <c r="E25" s="198">
        <v>22408608.846945</v>
      </c>
    </row>
    <row r="26" spans="2:7" ht="15" customHeight="1">
      <c r="B26" s="199" t="s">
        <v>120</v>
      </c>
      <c r="C26" s="200">
        <v>16</v>
      </c>
      <c r="D26" s="201" t="s">
        <v>171</v>
      </c>
      <c r="E26" s="202">
        <v>1461911.5115692555</v>
      </c>
      <c r="G26" s="210"/>
    </row>
    <row r="27" spans="2:7" ht="15" customHeight="1">
      <c r="B27" s="199" t="s">
        <v>122</v>
      </c>
      <c r="C27" s="200">
        <v>17</v>
      </c>
      <c r="D27" s="203" t="s">
        <v>172</v>
      </c>
      <c r="E27" s="202">
        <v>54708.66857600032</v>
      </c>
      <c r="G27" s="210"/>
    </row>
    <row r="28" spans="2:5" ht="15" customHeight="1">
      <c r="B28" s="199" t="s">
        <v>124</v>
      </c>
      <c r="C28" s="200">
        <v>18</v>
      </c>
      <c r="D28" s="203" t="s">
        <v>173</v>
      </c>
      <c r="E28" s="202">
        <v>-1689.7136486578675</v>
      </c>
    </row>
    <row r="29" spans="2:5" s="156" customFormat="1" ht="15" customHeight="1">
      <c r="B29" s="199" t="s">
        <v>126</v>
      </c>
      <c r="C29" s="158">
        <v>19</v>
      </c>
      <c r="D29" s="159" t="s">
        <v>185</v>
      </c>
      <c r="E29" s="161">
        <f>E25-E26-E27+E28</f>
        <v>20890298.953151084</v>
      </c>
    </row>
    <row r="30" spans="2:7" ht="15" customHeight="1">
      <c r="B30" s="199" t="s">
        <v>129</v>
      </c>
      <c r="C30" s="200">
        <v>20</v>
      </c>
      <c r="D30" s="201" t="s">
        <v>175</v>
      </c>
      <c r="E30" s="202">
        <v>10215341.860000001</v>
      </c>
      <c r="G30" s="210"/>
    </row>
    <row r="31" spans="2:5" ht="15" customHeight="1">
      <c r="B31" s="199" t="s">
        <v>131</v>
      </c>
      <c r="C31" s="200">
        <v>21</v>
      </c>
      <c r="D31" s="201" t="s">
        <v>186</v>
      </c>
      <c r="E31" s="202">
        <v>745546.7039999998</v>
      </c>
    </row>
    <row r="32" spans="2:5" ht="15" customHeight="1">
      <c r="B32" s="199" t="s">
        <v>133</v>
      </c>
      <c r="C32" s="200">
        <v>22</v>
      </c>
      <c r="D32" s="203" t="s">
        <v>177</v>
      </c>
      <c r="E32" s="202">
        <v>2253114.9894659957</v>
      </c>
    </row>
    <row r="33" spans="2:5" ht="15" customHeight="1">
      <c r="B33" s="199" t="s">
        <v>135</v>
      </c>
      <c r="C33" s="200">
        <v>23</v>
      </c>
      <c r="D33" s="203" t="s">
        <v>178</v>
      </c>
      <c r="E33" s="202">
        <v>407330.39854240004</v>
      </c>
    </row>
    <row r="34" spans="2:5" ht="15" customHeight="1">
      <c r="B34" s="199" t="s">
        <v>137</v>
      </c>
      <c r="C34" s="200">
        <v>24</v>
      </c>
      <c r="D34" s="203" t="s">
        <v>187</v>
      </c>
      <c r="E34" s="202">
        <v>0</v>
      </c>
    </row>
    <row r="35" spans="2:5" s="156" customFormat="1" ht="15" customHeight="1">
      <c r="B35" s="199" t="s">
        <v>139</v>
      </c>
      <c r="C35" s="158">
        <v>25</v>
      </c>
      <c r="D35" s="159" t="s">
        <v>188</v>
      </c>
      <c r="E35" s="161">
        <f>E30-E31+E32-E33-E34</f>
        <v>11315579.746923596</v>
      </c>
    </row>
    <row r="36" spans="2:5" ht="15" customHeight="1">
      <c r="B36" s="199" t="s">
        <v>141</v>
      </c>
      <c r="C36" s="200">
        <v>26</v>
      </c>
      <c r="D36" s="201" t="s">
        <v>189</v>
      </c>
      <c r="E36" s="202">
        <v>0</v>
      </c>
    </row>
    <row r="37" spans="2:5" ht="15" customHeight="1">
      <c r="B37" s="199" t="s">
        <v>143</v>
      </c>
      <c r="C37" s="200">
        <v>27</v>
      </c>
      <c r="D37" s="203" t="s">
        <v>190</v>
      </c>
      <c r="E37" s="202">
        <v>0</v>
      </c>
    </row>
    <row r="38" spans="2:5" s="156" customFormat="1" ht="15" customHeight="1">
      <c r="B38" s="199" t="s">
        <v>145</v>
      </c>
      <c r="C38" s="158">
        <v>28</v>
      </c>
      <c r="D38" s="159" t="s">
        <v>191</v>
      </c>
      <c r="E38" s="202">
        <v>0</v>
      </c>
    </row>
    <row r="39" spans="2:5" s="156" customFormat="1" ht="15" customHeight="1">
      <c r="B39" s="199" t="s">
        <v>147</v>
      </c>
      <c r="C39" s="158">
        <v>29</v>
      </c>
      <c r="D39" s="159" t="s">
        <v>192</v>
      </c>
      <c r="E39" s="202">
        <v>0</v>
      </c>
    </row>
    <row r="40" spans="2:5" s="156" customFormat="1" ht="15" customHeight="1">
      <c r="B40" s="199" t="s">
        <v>149</v>
      </c>
      <c r="C40" s="158">
        <v>30</v>
      </c>
      <c r="D40" s="159" t="s">
        <v>182</v>
      </c>
      <c r="E40" s="202">
        <v>18648.95084511323</v>
      </c>
    </row>
    <row r="41" spans="2:5" s="156" customFormat="1" ht="15" customHeight="1" thickBot="1">
      <c r="B41" s="205" t="s">
        <v>152</v>
      </c>
      <c r="C41" s="206">
        <v>31</v>
      </c>
      <c r="D41" s="207" t="s">
        <v>193</v>
      </c>
      <c r="E41" s="208">
        <f>E29-E35+E38-E39+E40</f>
        <v>9593368.157072602</v>
      </c>
    </row>
    <row r="42" spans="3:5" s="193" customFormat="1" ht="9" customHeight="1" thickBot="1">
      <c r="C42" s="171"/>
      <c r="D42" s="211"/>
      <c r="E42" s="212"/>
    </row>
    <row r="43" spans="2:5" s="156" customFormat="1" ht="15" customHeight="1" thickBot="1">
      <c r="B43" s="213" t="s">
        <v>154</v>
      </c>
      <c r="C43" s="214">
        <v>32</v>
      </c>
      <c r="D43" s="215" t="s">
        <v>194</v>
      </c>
      <c r="E43" s="216">
        <f>E22+E41</f>
        <v>28570645.767491743</v>
      </c>
    </row>
    <row r="44" spans="3:5" ht="9" customHeight="1">
      <c r="C44" s="171"/>
      <c r="D44" s="211"/>
      <c r="E44" s="173"/>
    </row>
    <row r="45" spans="3:5" ht="15" customHeight="1" thickBot="1">
      <c r="C45" s="171"/>
      <c r="D45" s="248" t="s">
        <v>195</v>
      </c>
      <c r="E45" s="248"/>
    </row>
    <row r="46" spans="2:5" ht="15" customHeight="1">
      <c r="B46" s="195" t="s">
        <v>156</v>
      </c>
      <c r="C46" s="196">
        <v>33</v>
      </c>
      <c r="D46" s="217" t="s">
        <v>196</v>
      </c>
      <c r="E46" s="198">
        <v>0</v>
      </c>
    </row>
    <row r="47" spans="2:5" ht="15" customHeight="1">
      <c r="B47" s="199" t="s">
        <v>158</v>
      </c>
      <c r="C47" s="200">
        <v>34</v>
      </c>
      <c r="D47" s="201" t="s">
        <v>197</v>
      </c>
      <c r="E47" s="202">
        <v>0</v>
      </c>
    </row>
    <row r="48" spans="2:5" ht="15" customHeight="1">
      <c r="B48" s="218" t="s">
        <v>160</v>
      </c>
      <c r="C48" s="200">
        <v>35</v>
      </c>
      <c r="D48" s="201" t="s">
        <v>198</v>
      </c>
      <c r="E48" s="202">
        <v>0</v>
      </c>
    </row>
    <row r="49" spans="2:5" s="156" customFormat="1" ht="15" customHeight="1" thickBot="1">
      <c r="B49" s="205" t="s">
        <v>162</v>
      </c>
      <c r="C49" s="206">
        <v>36</v>
      </c>
      <c r="D49" s="207" t="s">
        <v>199</v>
      </c>
      <c r="E49" s="208">
        <f>E46-E47-E48</f>
        <v>0</v>
      </c>
    </row>
    <row r="50" spans="3:5" ht="8.25" customHeight="1">
      <c r="C50" s="171"/>
      <c r="D50" s="209"/>
      <c r="E50" s="173"/>
    </row>
    <row r="51" spans="3:5" ht="15" customHeight="1" thickBot="1">
      <c r="C51" s="248" t="s">
        <v>200</v>
      </c>
      <c r="D51" s="248"/>
      <c r="E51" s="248"/>
    </row>
    <row r="52" spans="2:5" ht="15" customHeight="1">
      <c r="B52" s="195" t="s">
        <v>164</v>
      </c>
      <c r="C52" s="196">
        <v>37</v>
      </c>
      <c r="D52" s="197" t="s">
        <v>201</v>
      </c>
      <c r="E52" s="198">
        <v>4418900.60965585</v>
      </c>
    </row>
    <row r="53" spans="2:5" ht="15" customHeight="1">
      <c r="B53" s="199" t="s">
        <v>166</v>
      </c>
      <c r="C53" s="200">
        <v>38</v>
      </c>
      <c r="D53" s="203" t="s">
        <v>202</v>
      </c>
      <c r="E53" s="202">
        <v>0</v>
      </c>
    </row>
    <row r="54" spans="2:5" ht="15" customHeight="1">
      <c r="B54" s="199" t="s">
        <v>203</v>
      </c>
      <c r="C54" s="200">
        <v>39</v>
      </c>
      <c r="D54" s="203" t="s">
        <v>204</v>
      </c>
      <c r="E54" s="202">
        <v>666561.090946214</v>
      </c>
    </row>
    <row r="55" spans="2:5" ht="15" customHeight="1">
      <c r="B55" s="199" t="s">
        <v>205</v>
      </c>
      <c r="C55" s="200">
        <v>40</v>
      </c>
      <c r="D55" s="203" t="s">
        <v>206</v>
      </c>
      <c r="E55" s="202">
        <v>1208038.1100000003</v>
      </c>
    </row>
    <row r="56" spans="2:5" ht="15" customHeight="1">
      <c r="B56" s="199" t="s">
        <v>207</v>
      </c>
      <c r="C56" s="200">
        <v>41</v>
      </c>
      <c r="D56" s="203" t="s">
        <v>109</v>
      </c>
      <c r="E56" s="202">
        <v>0</v>
      </c>
    </row>
    <row r="57" spans="2:5" ht="15" customHeight="1">
      <c r="B57" s="199" t="s">
        <v>208</v>
      </c>
      <c r="C57" s="200">
        <v>42</v>
      </c>
      <c r="D57" s="203" t="s">
        <v>111</v>
      </c>
      <c r="E57" s="202">
        <v>2949255.3568667537</v>
      </c>
    </row>
    <row r="58" spans="2:5" ht="15" customHeight="1">
      <c r="B58" s="199" t="s">
        <v>209</v>
      </c>
      <c r="C58" s="200">
        <v>43</v>
      </c>
      <c r="D58" s="203" t="s">
        <v>119</v>
      </c>
      <c r="E58" s="202">
        <v>0</v>
      </c>
    </row>
    <row r="59" spans="2:5" ht="15" customHeight="1">
      <c r="B59" s="199" t="s">
        <v>210</v>
      </c>
      <c r="C59" s="200">
        <v>44</v>
      </c>
      <c r="D59" s="203" t="s">
        <v>211</v>
      </c>
      <c r="E59" s="202">
        <v>469933.2767320142</v>
      </c>
    </row>
    <row r="60" spans="2:5" ht="15" customHeight="1">
      <c r="B60" s="199" t="s">
        <v>212</v>
      </c>
      <c r="C60" s="200">
        <v>45</v>
      </c>
      <c r="D60" s="203" t="s">
        <v>213</v>
      </c>
      <c r="E60" s="202">
        <v>0</v>
      </c>
    </row>
    <row r="61" spans="2:5" s="209" customFormat="1" ht="15" customHeight="1" thickBot="1">
      <c r="B61" s="205" t="s">
        <v>214</v>
      </c>
      <c r="C61" s="219">
        <v>46</v>
      </c>
      <c r="D61" s="220" t="s">
        <v>215</v>
      </c>
      <c r="E61" s="208">
        <f>SUM(E52:E60)</f>
        <v>9712688.444200832</v>
      </c>
    </row>
    <row r="62" spans="3:5" s="209" customFormat="1" ht="9" customHeight="1">
      <c r="C62" s="171"/>
      <c r="E62" s="212"/>
    </row>
    <row r="63" spans="3:5" s="209" customFormat="1" ht="15" customHeight="1" thickBot="1">
      <c r="C63" s="249" t="s">
        <v>216</v>
      </c>
      <c r="D63" s="249"/>
      <c r="E63" s="249"/>
    </row>
    <row r="64" spans="2:5" ht="15" customHeight="1">
      <c r="B64" s="195" t="s">
        <v>217</v>
      </c>
      <c r="C64" s="196">
        <v>47</v>
      </c>
      <c r="D64" s="221" t="s">
        <v>218</v>
      </c>
      <c r="E64" s="198">
        <v>12083003.740000002</v>
      </c>
    </row>
    <row r="65" spans="2:5" ht="15" customHeight="1">
      <c r="B65" s="199" t="s">
        <v>219</v>
      </c>
      <c r="C65" s="200">
        <v>48</v>
      </c>
      <c r="D65" s="222" t="s">
        <v>220</v>
      </c>
      <c r="E65" s="202">
        <v>5475969.849999782</v>
      </c>
    </row>
    <row r="66" spans="2:5" ht="15" customHeight="1">
      <c r="B66" s="199" t="s">
        <v>221</v>
      </c>
      <c r="C66" s="200">
        <v>49</v>
      </c>
      <c r="D66" s="222" t="s">
        <v>222</v>
      </c>
      <c r="E66" s="202">
        <v>166121.04282499978</v>
      </c>
    </row>
    <row r="67" spans="2:5" ht="15" customHeight="1">
      <c r="B67" s="199" t="s">
        <v>223</v>
      </c>
      <c r="C67" s="200">
        <v>50</v>
      </c>
      <c r="D67" s="222" t="s">
        <v>224</v>
      </c>
      <c r="E67" s="202">
        <v>2091691.4700002214</v>
      </c>
    </row>
    <row r="68" spans="2:5" ht="15" customHeight="1">
      <c r="B68" s="199" t="s">
        <v>225</v>
      </c>
      <c r="C68" s="200">
        <v>51</v>
      </c>
      <c r="D68" s="222" t="s">
        <v>226</v>
      </c>
      <c r="E68" s="202">
        <v>111223.13017603375</v>
      </c>
    </row>
    <row r="69" spans="2:5" ht="15" customHeight="1">
      <c r="B69" s="199" t="s">
        <v>227</v>
      </c>
      <c r="C69" s="200">
        <v>52</v>
      </c>
      <c r="D69" s="222" t="s">
        <v>228</v>
      </c>
      <c r="E69" s="202">
        <v>0</v>
      </c>
    </row>
    <row r="70" spans="2:5" ht="15" customHeight="1" thickBot="1">
      <c r="B70" s="223" t="s">
        <v>229</v>
      </c>
      <c r="C70" s="224">
        <v>53</v>
      </c>
      <c r="D70" s="225" t="s">
        <v>230</v>
      </c>
      <c r="E70" s="226">
        <v>-397327.40346709755</v>
      </c>
    </row>
    <row r="71" spans="3:5" s="179" customFormat="1" ht="9" customHeight="1" thickBot="1">
      <c r="C71" s="178"/>
      <c r="D71" s="227"/>
      <c r="E71" s="228"/>
    </row>
    <row r="72" spans="2:5" s="156" customFormat="1" ht="15" customHeight="1">
      <c r="B72" s="195" t="s">
        <v>231</v>
      </c>
      <c r="C72" s="152">
        <v>54</v>
      </c>
      <c r="D72" s="153" t="s">
        <v>232</v>
      </c>
      <c r="E72" s="155">
        <f>E43+E49+E61-E64-E65-E66-E67-E68-E69+E70</f>
        <v>17957997.575224437</v>
      </c>
    </row>
    <row r="73" spans="2:5" s="156" customFormat="1" ht="15" customHeight="1">
      <c r="B73" s="199" t="s">
        <v>233</v>
      </c>
      <c r="C73" s="158">
        <v>55</v>
      </c>
      <c r="D73" s="229" t="s">
        <v>234</v>
      </c>
      <c r="E73" s="161">
        <v>2693699.6362836654</v>
      </c>
    </row>
    <row r="74" spans="2:5" s="156" customFormat="1" ht="15" customHeight="1" thickBot="1">
      <c r="B74" s="205" t="s">
        <v>235</v>
      </c>
      <c r="C74" s="206">
        <v>56</v>
      </c>
      <c r="D74" s="207" t="s">
        <v>236</v>
      </c>
      <c r="E74" s="208">
        <f>E72-E73</f>
        <v>15264297.93894077</v>
      </c>
    </row>
    <row r="75" ht="13.5">
      <c r="D75" s="230"/>
    </row>
    <row r="76" spans="3:5" ht="13.5">
      <c r="C76" s="241"/>
      <c r="D76" s="241"/>
      <c r="E76" s="241"/>
    </row>
    <row r="77" spans="3:5" ht="13.5">
      <c r="C77" s="242"/>
      <c r="D77" s="242"/>
      <c r="E77" s="242"/>
    </row>
    <row r="78" spans="3:5" ht="13.5">
      <c r="C78" s="241"/>
      <c r="D78" s="241"/>
      <c r="E78" s="241"/>
    </row>
    <row r="79" spans="3:5" ht="13.5">
      <c r="C79" s="242"/>
      <c r="D79" s="242"/>
      <c r="E79" s="242"/>
    </row>
    <row r="80" spans="3:5" ht="13.5">
      <c r="C80" s="241"/>
      <c r="D80" s="241"/>
      <c r="E80" s="241"/>
    </row>
    <row r="81" spans="3:5" ht="13.5">
      <c r="C81" s="242"/>
      <c r="D81" s="242"/>
      <c r="E81" s="242"/>
    </row>
  </sheetData>
  <sheetProtection/>
  <mergeCells count="14">
    <mergeCell ref="B1:C1"/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4"/>
  <sheetViews>
    <sheetView zoomScale="80" zoomScaleNormal="80" zoomScaleSheetLayoutView="70" workbookViewId="0" topLeftCell="A1">
      <selection activeCell="C13" sqref="C13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10.140625" style="5" customWidth="1"/>
    <col min="4" max="5" width="9.8515625" style="5" customWidth="1"/>
    <col min="6" max="6" width="11.28125" style="5" customWidth="1"/>
    <col min="7" max="7" width="13.28125" style="5" customWidth="1"/>
    <col min="8" max="8" width="19.140625" style="5" customWidth="1"/>
    <col min="9" max="9" width="12.28125" style="5" customWidth="1"/>
    <col min="10" max="12" width="12.00390625" style="5" customWidth="1"/>
    <col min="13" max="13" width="11.28125" style="5" customWidth="1"/>
    <col min="14" max="14" width="13.57421875" style="5" customWidth="1"/>
    <col min="15" max="15" width="12.140625" style="5" customWidth="1"/>
    <col min="16" max="17" width="12.00390625" style="5" customWidth="1"/>
    <col min="18" max="18" width="11.28125" style="5" bestFit="1" customWidth="1"/>
    <col min="19" max="19" width="12.00390625" style="5" bestFit="1" customWidth="1"/>
    <col min="20" max="20" width="10.57421875" style="5" bestFit="1" customWidth="1"/>
    <col min="21" max="21" width="12.00390625" style="5" bestFit="1" customWidth="1"/>
    <col min="22" max="22" width="10.8515625" style="5" bestFit="1" customWidth="1"/>
    <col min="23" max="23" width="10.57421875" style="5" bestFit="1" customWidth="1"/>
    <col min="24" max="24" width="10.140625" style="5" bestFit="1" customWidth="1"/>
    <col min="25" max="27" width="11.57421875" style="5" bestFit="1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3.5">
      <c r="A1" s="256" t="s">
        <v>237</v>
      </c>
      <c r="B1" s="256"/>
      <c r="C1" s="137"/>
      <c r="D1" s="137"/>
      <c r="E1" s="137"/>
      <c r="F1" s="137"/>
      <c r="G1" s="137"/>
      <c r="H1" s="137"/>
    </row>
    <row r="2" spans="1:8" ht="13.5">
      <c r="A2" s="234" t="s">
        <v>241</v>
      </c>
      <c r="C2" s="137"/>
      <c r="D2" s="137"/>
      <c r="E2" s="137"/>
      <c r="F2" s="137"/>
      <c r="G2" s="137"/>
      <c r="H2" s="137"/>
    </row>
    <row r="3" spans="1:8" ht="13.5">
      <c r="A3" s="235" t="s">
        <v>244</v>
      </c>
      <c r="C3" s="137"/>
      <c r="D3" s="137"/>
      <c r="E3" s="137"/>
      <c r="F3" s="137"/>
      <c r="G3" s="137"/>
      <c r="H3" s="137"/>
    </row>
    <row r="4" spans="1:8" ht="13.5">
      <c r="A4" s="235" t="str">
        <f>'IS'!B2</f>
        <v>ანგარიშგების პერიოდი: 01 იანვარი 2023 –30 სექტემბერი 2023</v>
      </c>
      <c r="C4" s="137"/>
      <c r="D4" s="137"/>
      <c r="E4" s="137"/>
      <c r="F4" s="137"/>
      <c r="G4" s="137"/>
      <c r="H4" s="137"/>
    </row>
    <row r="5" spans="1:8" ht="13.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70" t="s">
        <v>82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C6" s="272" t="s">
        <v>83</v>
      </c>
      <c r="AD6" s="272"/>
      <c r="AE6" s="272"/>
      <c r="AF6" s="272"/>
      <c r="AG6" s="272"/>
      <c r="AH6" s="272"/>
      <c r="AI6" s="272"/>
      <c r="AJ6" s="272"/>
      <c r="AK6" s="272"/>
      <c r="AL6" s="272"/>
    </row>
    <row r="7" spans="1:38" ht="15.75" customHeight="1" thickBot="1">
      <c r="A7" s="137"/>
      <c r="B7" s="137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C7" s="273"/>
      <c r="AD7" s="273"/>
      <c r="AE7" s="273"/>
      <c r="AF7" s="273"/>
      <c r="AG7" s="273"/>
      <c r="AH7" s="273"/>
      <c r="AI7" s="273"/>
      <c r="AJ7" s="273"/>
      <c r="AK7" s="273"/>
      <c r="AL7" s="273"/>
    </row>
    <row r="8" spans="1:38" s="1" customFormat="1" ht="89.25" customHeight="1">
      <c r="A8" s="257" t="s">
        <v>23</v>
      </c>
      <c r="B8" s="260" t="s">
        <v>70</v>
      </c>
      <c r="C8" s="264" t="s">
        <v>22</v>
      </c>
      <c r="D8" s="254"/>
      <c r="E8" s="254"/>
      <c r="F8" s="254"/>
      <c r="G8" s="254"/>
      <c r="H8" s="265" t="s">
        <v>240</v>
      </c>
      <c r="I8" s="254" t="s">
        <v>71</v>
      </c>
      <c r="J8" s="254"/>
      <c r="K8" s="254" t="s">
        <v>72</v>
      </c>
      <c r="L8" s="254"/>
      <c r="M8" s="254"/>
      <c r="N8" s="254"/>
      <c r="O8" s="254"/>
      <c r="P8" s="254" t="s">
        <v>73</v>
      </c>
      <c r="Q8" s="254"/>
      <c r="R8" s="254" t="s">
        <v>74</v>
      </c>
      <c r="S8" s="254"/>
      <c r="T8" s="254"/>
      <c r="U8" s="254"/>
      <c r="V8" s="254"/>
      <c r="W8" s="254"/>
      <c r="X8" s="254"/>
      <c r="Y8" s="254"/>
      <c r="Z8" s="254" t="s">
        <v>77</v>
      </c>
      <c r="AA8" s="260"/>
      <c r="AC8" s="276" t="s">
        <v>71</v>
      </c>
      <c r="AD8" s="254"/>
      <c r="AE8" s="254" t="s">
        <v>72</v>
      </c>
      <c r="AF8" s="254"/>
      <c r="AG8" s="254" t="s">
        <v>78</v>
      </c>
      <c r="AH8" s="254"/>
      <c r="AI8" s="254" t="s">
        <v>79</v>
      </c>
      <c r="AJ8" s="254"/>
      <c r="AK8" s="254" t="s">
        <v>77</v>
      </c>
      <c r="AL8" s="260"/>
    </row>
    <row r="9" spans="1:38" s="1" customFormat="1" ht="50.25" customHeight="1">
      <c r="A9" s="258"/>
      <c r="B9" s="261"/>
      <c r="C9" s="263" t="s">
        <v>15</v>
      </c>
      <c r="D9" s="255"/>
      <c r="E9" s="255"/>
      <c r="F9" s="255"/>
      <c r="G9" s="12" t="s">
        <v>16</v>
      </c>
      <c r="H9" s="266"/>
      <c r="I9" s="252" t="s">
        <v>0</v>
      </c>
      <c r="J9" s="252" t="s">
        <v>1</v>
      </c>
      <c r="K9" s="255" t="s">
        <v>0</v>
      </c>
      <c r="L9" s="255"/>
      <c r="M9" s="255"/>
      <c r="N9" s="255"/>
      <c r="O9" s="12" t="s">
        <v>1</v>
      </c>
      <c r="P9" s="252" t="s">
        <v>80</v>
      </c>
      <c r="Q9" s="252" t="s">
        <v>81</v>
      </c>
      <c r="R9" s="255" t="s">
        <v>75</v>
      </c>
      <c r="S9" s="255"/>
      <c r="T9" s="255"/>
      <c r="U9" s="255"/>
      <c r="V9" s="255" t="s">
        <v>76</v>
      </c>
      <c r="W9" s="255"/>
      <c r="X9" s="255"/>
      <c r="Y9" s="255"/>
      <c r="Z9" s="252" t="s">
        <v>17</v>
      </c>
      <c r="AA9" s="274" t="s">
        <v>18</v>
      </c>
      <c r="AC9" s="277" t="s">
        <v>0</v>
      </c>
      <c r="AD9" s="252" t="s">
        <v>1</v>
      </c>
      <c r="AE9" s="252" t="s">
        <v>0</v>
      </c>
      <c r="AF9" s="252" t="s">
        <v>1</v>
      </c>
      <c r="AG9" s="252" t="s">
        <v>80</v>
      </c>
      <c r="AH9" s="252" t="s">
        <v>81</v>
      </c>
      <c r="AI9" s="252" t="s">
        <v>75</v>
      </c>
      <c r="AJ9" s="252" t="s">
        <v>76</v>
      </c>
      <c r="AK9" s="252" t="s">
        <v>17</v>
      </c>
      <c r="AL9" s="274" t="s">
        <v>18</v>
      </c>
    </row>
    <row r="10" spans="1:38" s="1" customFormat="1" ht="102.75" customHeight="1" thickBot="1">
      <c r="A10" s="259"/>
      <c r="B10" s="262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7"/>
      <c r="I10" s="253"/>
      <c r="J10" s="253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3"/>
      <c r="Q10" s="253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3"/>
      <c r="AA10" s="275"/>
      <c r="AC10" s="278"/>
      <c r="AD10" s="253"/>
      <c r="AE10" s="253"/>
      <c r="AF10" s="253"/>
      <c r="AG10" s="253"/>
      <c r="AH10" s="253"/>
      <c r="AI10" s="253"/>
      <c r="AJ10" s="253"/>
      <c r="AK10" s="253"/>
      <c r="AL10" s="275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1665</v>
      </c>
      <c r="D11" s="90">
        <f t="shared" si="0"/>
        <v>552099</v>
      </c>
      <c r="E11" s="90">
        <f t="shared" si="0"/>
        <v>0</v>
      </c>
      <c r="F11" s="90">
        <f t="shared" si="0"/>
        <v>553764</v>
      </c>
      <c r="G11" s="90">
        <f t="shared" si="0"/>
        <v>871155</v>
      </c>
      <c r="H11" s="47"/>
      <c r="I11" s="90">
        <f t="shared" si="0"/>
        <v>20895194.030450996</v>
      </c>
      <c r="J11" s="90">
        <f t="shared" si="0"/>
        <v>1464333.6533312555</v>
      </c>
      <c r="K11" s="90">
        <f t="shared" si="0"/>
        <v>236374.12628599978</v>
      </c>
      <c r="L11" s="90">
        <f t="shared" si="0"/>
        <v>20636387.129858997</v>
      </c>
      <c r="M11" s="90">
        <f t="shared" si="0"/>
        <v>0</v>
      </c>
      <c r="N11" s="75">
        <f>SUM(N12:N15)</f>
        <v>20872761.256144997</v>
      </c>
      <c r="O11" s="90">
        <f t="shared" si="0"/>
        <v>1461911.5115692555</v>
      </c>
      <c r="P11" s="90">
        <f t="shared" si="0"/>
        <v>20818052.587569</v>
      </c>
      <c r="Q11" s="90">
        <f t="shared" si="0"/>
        <v>19354451.362351086</v>
      </c>
      <c r="R11" s="90">
        <f t="shared" si="0"/>
        <v>112516.66</v>
      </c>
      <c r="S11" s="90">
        <f t="shared" si="0"/>
        <v>9884222.350000001</v>
      </c>
      <c r="T11" s="90">
        <f t="shared" si="0"/>
        <v>0</v>
      </c>
      <c r="U11" s="66">
        <f t="shared" si="0"/>
        <v>9996739.010000002</v>
      </c>
      <c r="V11" s="90">
        <f t="shared" si="0"/>
        <v>112516.66</v>
      </c>
      <c r="W11" s="90">
        <f t="shared" si="0"/>
        <v>9138675.646000002</v>
      </c>
      <c r="X11" s="90">
        <f t="shared" si="0"/>
        <v>0</v>
      </c>
      <c r="Y11" s="66">
        <f>SUM(Y12:Y15)</f>
        <v>9251192.306000002</v>
      </c>
      <c r="Z11" s="90">
        <f t="shared" si="0"/>
        <v>11825654.441641998</v>
      </c>
      <c r="AA11" s="91">
        <f t="shared" si="0"/>
        <v>10672777.339099597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1665</v>
      </c>
      <c r="D12" s="93">
        <v>552099</v>
      </c>
      <c r="E12" s="93">
        <v>0</v>
      </c>
      <c r="F12" s="62">
        <f>SUM(C12:E12)</f>
        <v>553764</v>
      </c>
      <c r="G12" s="93">
        <v>871155</v>
      </c>
      <c r="H12" s="46"/>
      <c r="I12" s="93">
        <v>20895194.030450996</v>
      </c>
      <c r="J12" s="93">
        <v>1464333.6533312555</v>
      </c>
      <c r="K12" s="93">
        <v>236374.12628599978</v>
      </c>
      <c r="L12" s="93">
        <v>20636387.129858997</v>
      </c>
      <c r="M12" s="93">
        <v>0</v>
      </c>
      <c r="N12" s="76">
        <f>SUM(K12:M12)</f>
        <v>20872761.256144997</v>
      </c>
      <c r="O12" s="93">
        <v>1461911.5115692555</v>
      </c>
      <c r="P12" s="93">
        <v>20818052.587569</v>
      </c>
      <c r="Q12" s="93">
        <v>19354451.362351086</v>
      </c>
      <c r="R12" s="93">
        <v>112516.66</v>
      </c>
      <c r="S12" s="93">
        <v>9884222.350000001</v>
      </c>
      <c r="T12" s="93">
        <v>0</v>
      </c>
      <c r="U12" s="62">
        <f>SUM(R12:T12)</f>
        <v>9996739.010000002</v>
      </c>
      <c r="V12" s="93">
        <v>112516.66</v>
      </c>
      <c r="W12" s="93">
        <v>9138675.646000002</v>
      </c>
      <c r="X12" s="93">
        <v>0</v>
      </c>
      <c r="Y12" s="62">
        <f>SUM(V12:X12)</f>
        <v>9251192.306000002</v>
      </c>
      <c r="Z12" s="93">
        <v>11825654.441641998</v>
      </c>
      <c r="AA12" s="94">
        <v>10672777.339099597</v>
      </c>
      <c r="AC12" s="92"/>
      <c r="AD12" s="93"/>
      <c r="AE12" s="93"/>
      <c r="AF12" s="93"/>
      <c r="AG12" s="93"/>
      <c r="AH12" s="93"/>
      <c r="AI12" s="93"/>
      <c r="AJ12" s="93"/>
      <c r="AK12" s="93"/>
      <c r="AL12" s="94"/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/>
      <c r="AD13" s="96"/>
      <c r="AE13" s="96"/>
      <c r="AF13" s="96"/>
      <c r="AG13" s="96"/>
      <c r="AH13" s="96"/>
      <c r="AI13" s="96"/>
      <c r="AJ13" s="96"/>
      <c r="AK13" s="96"/>
      <c r="AL13" s="97"/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/>
      <c r="AD14" s="96"/>
      <c r="AE14" s="96"/>
      <c r="AF14" s="96"/>
      <c r="AG14" s="96"/>
      <c r="AH14" s="96"/>
      <c r="AI14" s="96"/>
      <c r="AJ14" s="96"/>
      <c r="AK14" s="96"/>
      <c r="AL14" s="97"/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1:38" ht="24.75" customHeight="1" thickBot="1">
      <c r="A16" s="13" t="s">
        <v>30</v>
      </c>
      <c r="B16" s="3" t="s">
        <v>11</v>
      </c>
      <c r="C16" s="26">
        <v>0</v>
      </c>
      <c r="D16" s="102">
        <v>19984</v>
      </c>
      <c r="E16" s="102">
        <v>0</v>
      </c>
      <c r="F16" s="65">
        <f>SUM(C16:E16)</f>
        <v>19984</v>
      </c>
      <c r="G16" s="102">
        <v>1405</v>
      </c>
      <c r="H16" s="47"/>
      <c r="I16" s="102">
        <v>427304.319149</v>
      </c>
      <c r="J16" s="102">
        <v>0</v>
      </c>
      <c r="K16" s="102">
        <v>0</v>
      </c>
      <c r="L16" s="102">
        <v>427304.319149</v>
      </c>
      <c r="M16" s="102">
        <v>0</v>
      </c>
      <c r="N16" s="79">
        <f>SUM(K16:M16)</f>
        <v>427304.319149</v>
      </c>
      <c r="O16" s="102">
        <v>0</v>
      </c>
      <c r="P16" s="102">
        <v>428217.29609899997</v>
      </c>
      <c r="Q16" s="102">
        <v>428217.29609899997</v>
      </c>
      <c r="R16" s="102">
        <v>0</v>
      </c>
      <c r="S16" s="102">
        <v>27111.600000000002</v>
      </c>
      <c r="T16" s="102">
        <v>0</v>
      </c>
      <c r="U16" s="65">
        <f>SUM(R16:T16)</f>
        <v>27111.600000000002</v>
      </c>
      <c r="V16" s="102">
        <v>0</v>
      </c>
      <c r="W16" s="102">
        <v>27111.600000000002</v>
      </c>
      <c r="X16" s="102">
        <v>0</v>
      </c>
      <c r="Y16" s="65">
        <f>SUM(V16:X16)</f>
        <v>27111.600000000002</v>
      </c>
      <c r="Z16" s="102">
        <v>28647.713000000003</v>
      </c>
      <c r="AA16" s="103">
        <v>28647.713000000003</v>
      </c>
      <c r="AC16" s="101"/>
      <c r="AD16" s="102"/>
      <c r="AE16" s="102"/>
      <c r="AF16" s="102"/>
      <c r="AG16" s="102"/>
      <c r="AH16" s="102"/>
      <c r="AI16" s="102"/>
      <c r="AJ16" s="102"/>
      <c r="AK16" s="102"/>
      <c r="AL16" s="103"/>
    </row>
    <row r="17" spans="1:38" ht="24.75" customHeight="1" thickBot="1">
      <c r="A17" s="13" t="s">
        <v>31</v>
      </c>
      <c r="B17" s="3" t="s">
        <v>32</v>
      </c>
      <c r="C17" s="24">
        <f>SUM(C18:C19)</f>
        <v>31198</v>
      </c>
      <c r="D17" s="90">
        <f>SUM(D18:D19)</f>
        <v>6690</v>
      </c>
      <c r="E17" s="90">
        <f>SUM(E18:E19)</f>
        <v>19</v>
      </c>
      <c r="F17" s="66">
        <f>SUM(F18:F19)</f>
        <v>37907</v>
      </c>
      <c r="G17" s="90">
        <f>SUM(G18:G19)</f>
        <v>35951</v>
      </c>
      <c r="H17" s="50"/>
      <c r="I17" s="90">
        <f aca="true" t="shared" si="1" ref="I17:AA17">SUM(I18:I19)</f>
        <v>2056871.9234020032</v>
      </c>
      <c r="J17" s="90">
        <f t="shared" si="1"/>
        <v>476793.2789744582</v>
      </c>
      <c r="K17" s="90">
        <f t="shared" si="1"/>
        <v>1607820.0863679717</v>
      </c>
      <c r="L17" s="90">
        <f t="shared" si="1"/>
        <v>390659.10095800075</v>
      </c>
      <c r="M17" s="90">
        <f t="shared" si="1"/>
        <v>2530.9720000000007</v>
      </c>
      <c r="N17" s="75">
        <f t="shared" si="1"/>
        <v>2001010.1593259727</v>
      </c>
      <c r="O17" s="90">
        <f t="shared" si="1"/>
        <v>465814.422357458</v>
      </c>
      <c r="P17" s="90">
        <f t="shared" si="1"/>
        <v>1683336.1995580206</v>
      </c>
      <c r="Q17" s="90">
        <f t="shared" si="1"/>
        <v>1303494.6904645306</v>
      </c>
      <c r="R17" s="90">
        <f t="shared" si="1"/>
        <v>183361.83000000002</v>
      </c>
      <c r="S17" s="90">
        <f t="shared" si="1"/>
        <v>21864.47</v>
      </c>
      <c r="T17" s="90">
        <f t="shared" si="1"/>
        <v>0</v>
      </c>
      <c r="U17" s="66">
        <f t="shared" si="1"/>
        <v>205226.30000000002</v>
      </c>
      <c r="V17" s="90">
        <f t="shared" si="1"/>
        <v>66725.34150000002</v>
      </c>
      <c r="W17" s="90">
        <f t="shared" si="1"/>
        <v>21864.47</v>
      </c>
      <c r="X17" s="90">
        <f t="shared" si="1"/>
        <v>0</v>
      </c>
      <c r="Y17" s="66">
        <f t="shared" si="1"/>
        <v>88589.81150000003</v>
      </c>
      <c r="Z17" s="90">
        <f t="shared" si="1"/>
        <v>230680.36850199974</v>
      </c>
      <c r="AA17" s="91">
        <f t="shared" si="1"/>
        <v>135653.7750019997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24905</v>
      </c>
      <c r="D18" s="105">
        <v>0</v>
      </c>
      <c r="E18" s="105">
        <v>10</v>
      </c>
      <c r="F18" s="67">
        <f>SUM(C18:E18)</f>
        <v>24915</v>
      </c>
      <c r="G18" s="105">
        <v>21339</v>
      </c>
      <c r="H18" s="49"/>
      <c r="I18" s="105">
        <v>1163383.2687560066</v>
      </c>
      <c r="J18" s="105">
        <v>470804.7283214582</v>
      </c>
      <c r="K18" s="105">
        <v>1132202.9538979712</v>
      </c>
      <c r="L18" s="105">
        <v>0</v>
      </c>
      <c r="M18" s="105">
        <v>460</v>
      </c>
      <c r="N18" s="80">
        <f>SUM(K18:M18)</f>
        <v>1132662.9538979712</v>
      </c>
      <c r="O18" s="105">
        <v>459825.87170445797</v>
      </c>
      <c r="P18" s="105">
        <v>924863.4572520141</v>
      </c>
      <c r="Q18" s="105">
        <v>549769.9801752545</v>
      </c>
      <c r="R18" s="105">
        <v>183361.83000000002</v>
      </c>
      <c r="S18" s="105">
        <v>3600.22</v>
      </c>
      <c r="T18" s="105">
        <v>0</v>
      </c>
      <c r="U18" s="67">
        <f>SUM(R18:T18)</f>
        <v>186962.05000000002</v>
      </c>
      <c r="V18" s="105">
        <v>66725.34150000002</v>
      </c>
      <c r="W18" s="105">
        <v>3600.22</v>
      </c>
      <c r="X18" s="105">
        <v>0</v>
      </c>
      <c r="Y18" s="67">
        <f>SUM(V18:X18)</f>
        <v>70325.56150000003</v>
      </c>
      <c r="Z18" s="105">
        <v>212438.90699999974</v>
      </c>
      <c r="AA18" s="106">
        <v>117412.31349999968</v>
      </c>
      <c r="AC18" s="104"/>
      <c r="AD18" s="105"/>
      <c r="AE18" s="105"/>
      <c r="AF18" s="105"/>
      <c r="AG18" s="105"/>
      <c r="AH18" s="105"/>
      <c r="AI18" s="105"/>
      <c r="AJ18" s="105"/>
      <c r="AK18" s="105"/>
      <c r="AL18" s="106"/>
    </row>
    <row r="19" spans="1:38" ht="24.75" customHeight="1" thickBot="1">
      <c r="A19" s="20"/>
      <c r="B19" s="41" t="s">
        <v>34</v>
      </c>
      <c r="C19" s="28">
        <v>6293</v>
      </c>
      <c r="D19" s="108">
        <v>6690</v>
      </c>
      <c r="E19" s="108">
        <v>9</v>
      </c>
      <c r="F19" s="68">
        <f>SUM(C19:E19)</f>
        <v>12992</v>
      </c>
      <c r="G19" s="108">
        <v>14612</v>
      </c>
      <c r="H19" s="48"/>
      <c r="I19" s="108">
        <v>893488.6546459966</v>
      </c>
      <c r="J19" s="108">
        <v>5988.550652999999</v>
      </c>
      <c r="K19" s="108">
        <v>475617.13247000065</v>
      </c>
      <c r="L19" s="108">
        <v>390659.10095800075</v>
      </c>
      <c r="M19" s="108">
        <v>2070.9720000000007</v>
      </c>
      <c r="N19" s="81">
        <f>SUM(K19:M19)</f>
        <v>868347.2054280014</v>
      </c>
      <c r="O19" s="108">
        <v>5988.550652999999</v>
      </c>
      <c r="P19" s="108">
        <v>758472.7423060066</v>
      </c>
      <c r="Q19" s="108">
        <v>753724.7102892762</v>
      </c>
      <c r="R19" s="108">
        <v>0</v>
      </c>
      <c r="S19" s="108">
        <v>18264.25</v>
      </c>
      <c r="T19" s="108">
        <v>0</v>
      </c>
      <c r="U19" s="68">
        <f>SUM(R19:T19)</f>
        <v>18264.25</v>
      </c>
      <c r="V19" s="108">
        <v>0</v>
      </c>
      <c r="W19" s="108">
        <v>18264.25</v>
      </c>
      <c r="X19" s="108">
        <v>0</v>
      </c>
      <c r="Y19" s="68">
        <f>SUM(V19:X19)</f>
        <v>18264.25</v>
      </c>
      <c r="Z19" s="108">
        <v>18241.461502</v>
      </c>
      <c r="AA19" s="109">
        <v>18241.461502</v>
      </c>
      <c r="AC19" s="107"/>
      <c r="AD19" s="108"/>
      <c r="AE19" s="108"/>
      <c r="AF19" s="108"/>
      <c r="AG19" s="108"/>
      <c r="AH19" s="108"/>
      <c r="AI19" s="108"/>
      <c r="AJ19" s="108"/>
      <c r="AK19" s="108"/>
      <c r="AL19" s="109"/>
    </row>
    <row r="20" spans="1:38" ht="24.75" customHeight="1" thickBot="1">
      <c r="A20" s="13" t="s">
        <v>35</v>
      </c>
      <c r="B20" s="3" t="s">
        <v>2</v>
      </c>
      <c r="C20" s="29">
        <v>1944</v>
      </c>
      <c r="D20" s="111">
        <v>256</v>
      </c>
      <c r="E20" s="111">
        <v>0</v>
      </c>
      <c r="F20" s="69">
        <f>SUM(C20:E20)</f>
        <v>2200</v>
      </c>
      <c r="G20" s="111">
        <v>2427</v>
      </c>
      <c r="H20" s="47"/>
      <c r="I20" s="111">
        <v>476427.724216998</v>
      </c>
      <c r="J20" s="111">
        <v>195271.44400651392</v>
      </c>
      <c r="K20" s="111">
        <v>254540.4629179977</v>
      </c>
      <c r="L20" s="111">
        <v>167360.82648600003</v>
      </c>
      <c r="M20" s="111">
        <v>0</v>
      </c>
      <c r="N20" s="82">
        <f>SUM(K20:M20)</f>
        <v>421901.2894039977</v>
      </c>
      <c r="O20" s="111">
        <v>194417.0936465137</v>
      </c>
      <c r="P20" s="111">
        <v>273635.6496939997</v>
      </c>
      <c r="Q20" s="111">
        <v>117039.64983194432</v>
      </c>
      <c r="R20" s="111">
        <v>32000</v>
      </c>
      <c r="S20" s="111">
        <v>0</v>
      </c>
      <c r="T20" s="111">
        <v>0</v>
      </c>
      <c r="U20" s="69">
        <f>SUM(R20:T20)</f>
        <v>32000</v>
      </c>
      <c r="V20" s="111">
        <v>32000</v>
      </c>
      <c r="W20" s="111">
        <v>0</v>
      </c>
      <c r="X20" s="111">
        <v>0</v>
      </c>
      <c r="Y20" s="69">
        <f>SUM(V20:X20)</f>
        <v>32000</v>
      </c>
      <c r="Z20" s="111">
        <v>32000</v>
      </c>
      <c r="AA20" s="112">
        <v>32000</v>
      </c>
      <c r="AC20" s="110">
        <v>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2">
        <v>0</v>
      </c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11140</v>
      </c>
      <c r="D21" s="90">
        <f t="shared" si="3"/>
        <v>17356</v>
      </c>
      <c r="E21" s="90">
        <f t="shared" si="3"/>
        <v>7</v>
      </c>
      <c r="F21" s="66">
        <f t="shared" si="3"/>
        <v>28503</v>
      </c>
      <c r="G21" s="90">
        <f t="shared" si="3"/>
        <v>22602</v>
      </c>
      <c r="H21" s="90">
        <f t="shared" si="3"/>
        <v>28503</v>
      </c>
      <c r="I21" s="90">
        <f t="shared" si="3"/>
        <v>34669806.87032311</v>
      </c>
      <c r="J21" s="90">
        <f t="shared" si="3"/>
        <v>799923.7026545125</v>
      </c>
      <c r="K21" s="90">
        <f t="shared" si="3"/>
        <v>13194268.922146127</v>
      </c>
      <c r="L21" s="90">
        <f t="shared" si="3"/>
        <v>20060779.374805026</v>
      </c>
      <c r="M21" s="90">
        <f t="shared" si="3"/>
        <v>12195</v>
      </c>
      <c r="N21" s="75">
        <f t="shared" si="3"/>
        <v>33267243.296951152</v>
      </c>
      <c r="O21" s="90">
        <f t="shared" si="3"/>
        <v>772992.8920775125</v>
      </c>
      <c r="P21" s="90">
        <f t="shared" si="3"/>
        <v>27736542.382282924</v>
      </c>
      <c r="Q21" s="90">
        <f t="shared" si="3"/>
        <v>27199541.09936828</v>
      </c>
      <c r="R21" s="90">
        <f t="shared" si="3"/>
        <v>9035362.839999992</v>
      </c>
      <c r="S21" s="90">
        <f t="shared" si="3"/>
        <v>12174620.739999972</v>
      </c>
      <c r="T21" s="90">
        <f t="shared" si="3"/>
        <v>31358.94</v>
      </c>
      <c r="U21" s="66">
        <f t="shared" si="3"/>
        <v>21241342.519999966</v>
      </c>
      <c r="V21" s="90">
        <f t="shared" si="3"/>
        <v>9008485.379999992</v>
      </c>
      <c r="W21" s="90">
        <f t="shared" si="3"/>
        <v>12086485.179999972</v>
      </c>
      <c r="X21" s="90">
        <f t="shared" si="3"/>
        <v>31358.94</v>
      </c>
      <c r="Y21" s="66">
        <f t="shared" si="3"/>
        <v>21126329.499999966</v>
      </c>
      <c r="Z21" s="90">
        <f t="shared" si="3"/>
        <v>19309968.43397194</v>
      </c>
      <c r="AA21" s="91">
        <f t="shared" si="3"/>
        <v>19173711.5969802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11140</v>
      </c>
      <c r="D22" s="93">
        <v>17356</v>
      </c>
      <c r="E22" s="93">
        <v>7</v>
      </c>
      <c r="F22" s="62">
        <f>SUM(C22:E22)</f>
        <v>28503</v>
      </c>
      <c r="G22" s="93">
        <v>22602</v>
      </c>
      <c r="H22" s="93">
        <f>F22</f>
        <v>28503</v>
      </c>
      <c r="I22" s="93">
        <v>34669806.87032311</v>
      </c>
      <c r="J22" s="93">
        <v>799923.7026545125</v>
      </c>
      <c r="K22" s="93">
        <v>13194268.922146127</v>
      </c>
      <c r="L22" s="93">
        <v>20060779.374805026</v>
      </c>
      <c r="M22" s="93">
        <v>12195</v>
      </c>
      <c r="N22" s="76">
        <f>SUM(K22:M22)</f>
        <v>33267243.296951152</v>
      </c>
      <c r="O22" s="93">
        <v>772992.8920775125</v>
      </c>
      <c r="P22" s="93">
        <v>27736542.382282924</v>
      </c>
      <c r="Q22" s="93">
        <v>27199541.09936828</v>
      </c>
      <c r="R22" s="93">
        <v>9035362.839999992</v>
      </c>
      <c r="S22" s="93">
        <v>12174620.739999972</v>
      </c>
      <c r="T22" s="93">
        <v>31358.94</v>
      </c>
      <c r="U22" s="62">
        <f>SUM(R22:T22)</f>
        <v>21241342.519999966</v>
      </c>
      <c r="V22" s="93">
        <v>9008485.379999992</v>
      </c>
      <c r="W22" s="93">
        <v>12086485.179999972</v>
      </c>
      <c r="X22" s="93">
        <v>31358.94</v>
      </c>
      <c r="Y22" s="62">
        <f>SUM(V22:X22)</f>
        <v>21126329.499999966</v>
      </c>
      <c r="Z22" s="93">
        <v>19309968.43397194</v>
      </c>
      <c r="AA22" s="94">
        <v>19173711.5969802</v>
      </c>
      <c r="AC22" s="92"/>
      <c r="AD22" s="93"/>
      <c r="AE22" s="93"/>
      <c r="AF22" s="93"/>
      <c r="AG22" s="93"/>
      <c r="AH22" s="93"/>
      <c r="AI22" s="93"/>
      <c r="AJ22" s="93"/>
      <c r="AK22" s="93"/>
      <c r="AL22" s="94"/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f>F23</f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/>
      <c r="AD23" s="135"/>
      <c r="AE23" s="135"/>
      <c r="AF23" s="135"/>
      <c r="AG23" s="135"/>
      <c r="AH23" s="135"/>
      <c r="AI23" s="135"/>
      <c r="AJ23" s="135"/>
      <c r="AK23" s="135"/>
      <c r="AL23" s="136"/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19543</v>
      </c>
      <c r="D24" s="114">
        <f t="shared" si="5"/>
        <v>841035</v>
      </c>
      <c r="E24" s="114">
        <f t="shared" si="5"/>
        <v>874</v>
      </c>
      <c r="F24" s="70">
        <f t="shared" si="5"/>
        <v>861452</v>
      </c>
      <c r="G24" s="114">
        <f t="shared" si="5"/>
        <v>136825</v>
      </c>
      <c r="H24" s="114">
        <f t="shared" si="5"/>
        <v>861306</v>
      </c>
      <c r="I24" s="114">
        <f t="shared" si="5"/>
        <v>8334370.7105719205</v>
      </c>
      <c r="J24" s="114">
        <f t="shared" si="5"/>
        <v>313791.2123039999</v>
      </c>
      <c r="K24" s="114">
        <f t="shared" si="5"/>
        <v>2665336.5798650105</v>
      </c>
      <c r="L24" s="114">
        <f t="shared" si="5"/>
        <v>5104551.482796772</v>
      </c>
      <c r="M24" s="114">
        <f t="shared" si="5"/>
        <v>365140.21199999825</v>
      </c>
      <c r="N24" s="15">
        <f t="shared" si="5"/>
        <v>8135028.274661781</v>
      </c>
      <c r="O24" s="114">
        <f t="shared" si="5"/>
        <v>313750.8555229999</v>
      </c>
      <c r="P24" s="114">
        <f t="shared" si="5"/>
        <v>7713358.323012346</v>
      </c>
      <c r="Q24" s="114">
        <f t="shared" si="5"/>
        <v>7444985.40631144</v>
      </c>
      <c r="R24" s="114">
        <f t="shared" si="5"/>
        <v>1677285.8244444446</v>
      </c>
      <c r="S24" s="114">
        <f t="shared" si="5"/>
        <v>1959251.4151960786</v>
      </c>
      <c r="T24" s="114">
        <f t="shared" si="5"/>
        <v>151146.61000000002</v>
      </c>
      <c r="U24" s="70">
        <f t="shared" si="5"/>
        <v>3787683.849640523</v>
      </c>
      <c r="V24" s="114">
        <f t="shared" si="5"/>
        <v>1676361.0444444446</v>
      </c>
      <c r="W24" s="114">
        <f t="shared" si="5"/>
        <v>1959251.4151960786</v>
      </c>
      <c r="X24" s="114">
        <f t="shared" si="5"/>
        <v>151146.61000000002</v>
      </c>
      <c r="Y24" s="70">
        <f t="shared" si="5"/>
        <v>3786759.069640523</v>
      </c>
      <c r="Z24" s="114">
        <f t="shared" si="5"/>
        <v>3904033.3716433723</v>
      </c>
      <c r="AA24" s="115">
        <f t="shared" si="5"/>
        <v>3904293.5916433726</v>
      </c>
      <c r="AC24" s="113">
        <f aca="true" t="shared" si="6" ref="AC24:AL24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75" customHeight="1">
      <c r="A25" s="17"/>
      <c r="B25" s="6" t="s">
        <v>42</v>
      </c>
      <c r="C25" s="125">
        <v>8299</v>
      </c>
      <c r="D25" s="93">
        <v>806826</v>
      </c>
      <c r="E25" s="93">
        <v>0</v>
      </c>
      <c r="F25" s="62">
        <f>SUM(C25:E25)</f>
        <v>815125</v>
      </c>
      <c r="G25" s="93">
        <v>81581</v>
      </c>
      <c r="H25" s="93">
        <f>F25</f>
        <v>815125</v>
      </c>
      <c r="I25" s="93">
        <v>2057213.7777777794</v>
      </c>
      <c r="J25" s="93">
        <v>0</v>
      </c>
      <c r="K25" s="93">
        <v>70646.50000000006</v>
      </c>
      <c r="L25" s="93">
        <v>1986567.2777777794</v>
      </c>
      <c r="M25" s="93">
        <v>0</v>
      </c>
      <c r="N25" s="76">
        <f>SUM(K25:M25)</f>
        <v>2057213.7777777794</v>
      </c>
      <c r="O25" s="93">
        <v>0</v>
      </c>
      <c r="P25" s="93">
        <v>2035866.7885150968</v>
      </c>
      <c r="Q25" s="93">
        <v>2035866.7885150968</v>
      </c>
      <c r="R25" s="93">
        <v>5635.144444444449</v>
      </c>
      <c r="S25" s="93">
        <v>245791.58519607867</v>
      </c>
      <c r="T25" s="93">
        <v>0</v>
      </c>
      <c r="U25" s="62">
        <f>SUM(R25:T25)</f>
        <v>251426.72964052312</v>
      </c>
      <c r="V25" s="93">
        <v>5635.144444444449</v>
      </c>
      <c r="W25" s="93">
        <v>245791.58519607867</v>
      </c>
      <c r="X25" s="93">
        <v>0</v>
      </c>
      <c r="Y25" s="62">
        <f>SUM(V25:X25)</f>
        <v>251426.72964052312</v>
      </c>
      <c r="Z25" s="93">
        <v>255274.0734313728</v>
      </c>
      <c r="AA25" s="94">
        <v>255274.0734313728</v>
      </c>
      <c r="AC25" s="92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4">
        <v>0</v>
      </c>
    </row>
    <row r="26" spans="1:38" ht="24.75" customHeight="1">
      <c r="A26" s="18"/>
      <c r="B26" s="7" t="s">
        <v>3</v>
      </c>
      <c r="C26" s="32">
        <v>11099</v>
      </c>
      <c r="D26" s="129">
        <v>34209</v>
      </c>
      <c r="E26" s="129">
        <v>873</v>
      </c>
      <c r="F26" s="60">
        <f>SUM(C26:E26)</f>
        <v>46181</v>
      </c>
      <c r="G26" s="129">
        <v>55103</v>
      </c>
      <c r="H26" s="129">
        <f>F26</f>
        <v>46181</v>
      </c>
      <c r="I26" s="129">
        <v>5214847.479940141</v>
      </c>
      <c r="J26" s="129">
        <v>45017.49818899992</v>
      </c>
      <c r="K26" s="129">
        <v>1571456.0290410107</v>
      </c>
      <c r="L26" s="129">
        <v>3117984.205018993</v>
      </c>
      <c r="M26" s="129">
        <v>340140.21199999825</v>
      </c>
      <c r="N26" s="57">
        <f>SUM(K26:M26)</f>
        <v>5029580.446060002</v>
      </c>
      <c r="O26" s="129">
        <v>44977.14140799991</v>
      </c>
      <c r="P26" s="129">
        <v>4679671.34657225</v>
      </c>
      <c r="Q26" s="129">
        <v>4634240.814637582</v>
      </c>
      <c r="R26" s="129">
        <v>1388310.2100000002</v>
      </c>
      <c r="S26" s="129">
        <v>1713459.8299999998</v>
      </c>
      <c r="T26" s="129">
        <v>151146.61000000002</v>
      </c>
      <c r="U26" s="60">
        <f>SUM(R26:T26)</f>
        <v>3252916.65</v>
      </c>
      <c r="V26" s="129">
        <v>1387385.4300000002</v>
      </c>
      <c r="W26" s="129">
        <v>1713459.8299999998</v>
      </c>
      <c r="X26" s="129">
        <v>151146.61000000002</v>
      </c>
      <c r="Y26" s="60">
        <f>SUM(V26:X26)</f>
        <v>3251991.8699999996</v>
      </c>
      <c r="Z26" s="129">
        <v>3247335.836335999</v>
      </c>
      <c r="AA26" s="130">
        <v>3246411.056335999</v>
      </c>
      <c r="AC26" s="128"/>
      <c r="AD26" s="129"/>
      <c r="AE26" s="129"/>
      <c r="AF26" s="129"/>
      <c r="AG26" s="129"/>
      <c r="AH26" s="129"/>
      <c r="AI26" s="129"/>
      <c r="AJ26" s="129"/>
      <c r="AK26" s="129"/>
      <c r="AL26" s="130"/>
    </row>
    <row r="27" spans="1:38" ht="24.75" customHeight="1" thickBot="1">
      <c r="A27" s="20"/>
      <c r="B27" s="42" t="s">
        <v>43</v>
      </c>
      <c r="C27" s="33">
        <v>145</v>
      </c>
      <c r="D27" s="119">
        <v>0</v>
      </c>
      <c r="E27" s="119">
        <v>1</v>
      </c>
      <c r="F27" s="71">
        <f>SUM(C27:E27)</f>
        <v>146</v>
      </c>
      <c r="G27" s="119">
        <v>141</v>
      </c>
      <c r="H27" s="48"/>
      <c r="I27" s="119">
        <v>1062309.452854</v>
      </c>
      <c r="J27" s="119">
        <v>268773.714115</v>
      </c>
      <c r="K27" s="119">
        <v>1023234.050824</v>
      </c>
      <c r="L27" s="119">
        <v>0</v>
      </c>
      <c r="M27" s="119">
        <v>25000</v>
      </c>
      <c r="N27" s="83">
        <f>SUM(K27:M27)</f>
        <v>1048234.050824</v>
      </c>
      <c r="O27" s="119">
        <v>268773.714115</v>
      </c>
      <c r="P27" s="119">
        <v>997820.187925</v>
      </c>
      <c r="Q27" s="119">
        <v>774877.8031587619</v>
      </c>
      <c r="R27" s="119">
        <v>283340.47000000003</v>
      </c>
      <c r="S27" s="119">
        <v>0</v>
      </c>
      <c r="T27" s="119">
        <v>0</v>
      </c>
      <c r="U27" s="71">
        <f>SUM(R27:T27)</f>
        <v>283340.47000000003</v>
      </c>
      <c r="V27" s="119">
        <v>283340.47000000003</v>
      </c>
      <c r="W27" s="119">
        <v>0</v>
      </c>
      <c r="X27" s="119">
        <v>0</v>
      </c>
      <c r="Y27" s="71">
        <f>SUM(V27:X27)</f>
        <v>283340.47000000003</v>
      </c>
      <c r="Z27" s="119">
        <v>401423.4618760007</v>
      </c>
      <c r="AA27" s="120">
        <v>402608.4618760007</v>
      </c>
      <c r="AC27" s="124"/>
      <c r="AD27" s="119"/>
      <c r="AE27" s="119"/>
      <c r="AF27" s="119"/>
      <c r="AG27" s="119"/>
      <c r="AH27" s="119"/>
      <c r="AI27" s="119"/>
      <c r="AJ27" s="119"/>
      <c r="AK27" s="119"/>
      <c r="AL27" s="120"/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/>
      <c r="AD28" s="111"/>
      <c r="AE28" s="111"/>
      <c r="AF28" s="111"/>
      <c r="AG28" s="111"/>
      <c r="AH28" s="111"/>
      <c r="AI28" s="111"/>
      <c r="AJ28" s="111"/>
      <c r="AK28" s="111"/>
      <c r="AL28" s="112"/>
    </row>
    <row r="29" spans="1:38" ht="24.75" customHeight="1" thickBot="1">
      <c r="A29" s="22" t="s">
        <v>45</v>
      </c>
      <c r="B29" s="43" t="s">
        <v>12</v>
      </c>
      <c r="C29" s="34">
        <v>1</v>
      </c>
      <c r="D29" s="14">
        <v>0</v>
      </c>
      <c r="E29" s="14">
        <v>2</v>
      </c>
      <c r="F29" s="72">
        <f>SUM(C29:E29)</f>
        <v>3</v>
      </c>
      <c r="G29" s="14">
        <v>2</v>
      </c>
      <c r="H29" s="52">
        <f>F29</f>
        <v>3</v>
      </c>
      <c r="I29" s="14">
        <v>417189.913664</v>
      </c>
      <c r="J29" s="14">
        <v>376002.7412</v>
      </c>
      <c r="K29" s="14">
        <v>155906.513664</v>
      </c>
      <c r="L29" s="14">
        <v>0</v>
      </c>
      <c r="M29" s="14">
        <v>261283.4</v>
      </c>
      <c r="N29" s="84">
        <f>SUM(K29:M29)</f>
        <v>417189.913664</v>
      </c>
      <c r="O29" s="14">
        <v>376002.7412</v>
      </c>
      <c r="P29" s="14">
        <v>351332.179966</v>
      </c>
      <c r="Q29" s="14">
        <v>32656.988673000014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0</v>
      </c>
      <c r="AA29" s="23">
        <v>0</v>
      </c>
      <c r="AC29" s="54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6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0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27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/>
      <c r="AD31" s="132"/>
      <c r="AE31" s="132"/>
      <c r="AF31" s="132"/>
      <c r="AG31" s="132"/>
      <c r="AH31" s="132"/>
      <c r="AI31" s="132"/>
      <c r="AJ31" s="132"/>
      <c r="AK31" s="132"/>
      <c r="AL31" s="133"/>
    </row>
    <row r="32" spans="1:38" ht="42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56">
        <f>SUM(K32:M32)</f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59">
        <f>SUM(R32:T32)</f>
        <v>0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0</v>
      </c>
      <c r="AA32" s="136">
        <v>0</v>
      </c>
      <c r="AC32" s="134"/>
      <c r="AD32" s="135"/>
      <c r="AE32" s="135"/>
      <c r="AF32" s="135"/>
      <c r="AG32" s="135"/>
      <c r="AH32" s="135"/>
      <c r="AI32" s="135"/>
      <c r="AJ32" s="135"/>
      <c r="AK32" s="135"/>
      <c r="AL32" s="136"/>
    </row>
    <row r="33" spans="1:38" ht="24" thickBot="1">
      <c r="A33" s="13" t="s">
        <v>50</v>
      </c>
      <c r="B33" s="3" t="s">
        <v>13</v>
      </c>
      <c r="C33" s="29">
        <v>3</v>
      </c>
      <c r="D33" s="111">
        <v>0</v>
      </c>
      <c r="E33" s="111">
        <v>0</v>
      </c>
      <c r="F33" s="69">
        <f>SUM(C33:E33)</f>
        <v>3</v>
      </c>
      <c r="G33" s="111">
        <v>2</v>
      </c>
      <c r="H33" s="111">
        <f>F33</f>
        <v>3</v>
      </c>
      <c r="I33" s="111">
        <v>44462.454463999995</v>
      </c>
      <c r="J33" s="111">
        <v>372.3980833333334</v>
      </c>
      <c r="K33" s="111">
        <v>44462.454463999995</v>
      </c>
      <c r="L33" s="111">
        <v>0</v>
      </c>
      <c r="M33" s="111">
        <v>0</v>
      </c>
      <c r="N33" s="82">
        <f>SUM(K33:M33)</f>
        <v>44462.454463999995</v>
      </c>
      <c r="O33" s="111">
        <v>372.3980833333334</v>
      </c>
      <c r="P33" s="111">
        <v>29848.945046</v>
      </c>
      <c r="Q33" s="111">
        <v>29476.546962666667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0</v>
      </c>
      <c r="AA33" s="112">
        <v>0</v>
      </c>
      <c r="AC33" s="110"/>
      <c r="AD33" s="111"/>
      <c r="AE33" s="111"/>
      <c r="AF33" s="111"/>
      <c r="AG33" s="111"/>
      <c r="AH33" s="111"/>
      <c r="AI33" s="111"/>
      <c r="AJ33" s="111"/>
      <c r="AK33" s="111"/>
      <c r="AL33" s="112"/>
    </row>
    <row r="34" spans="1:38" ht="36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27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/>
      <c r="AD35" s="105"/>
      <c r="AE35" s="105"/>
      <c r="AF35" s="105"/>
      <c r="AG35" s="105"/>
      <c r="AH35" s="105"/>
      <c r="AI35" s="105"/>
      <c r="AJ35" s="105"/>
      <c r="AK35" s="105"/>
      <c r="AL35" s="106"/>
    </row>
    <row r="36" spans="1:38" ht="42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/>
      <c r="AD36" s="135"/>
      <c r="AE36" s="135"/>
      <c r="AF36" s="135"/>
      <c r="AG36" s="135"/>
      <c r="AH36" s="135"/>
      <c r="AI36" s="135"/>
      <c r="AJ36" s="135"/>
      <c r="AK36" s="135"/>
      <c r="AL36" s="136"/>
    </row>
    <row r="37" spans="1:38" ht="15" thickBot="1">
      <c r="A37" s="13" t="s">
        <v>54</v>
      </c>
      <c r="B37" s="3" t="s">
        <v>5</v>
      </c>
      <c r="C37" s="36">
        <v>4787</v>
      </c>
      <c r="D37" s="117">
        <v>246</v>
      </c>
      <c r="E37" s="117">
        <v>1</v>
      </c>
      <c r="F37" s="73">
        <f>SUM(C37:E37)</f>
        <v>5034</v>
      </c>
      <c r="G37" s="117">
        <v>1113</v>
      </c>
      <c r="H37" s="50"/>
      <c r="I37" s="117">
        <v>3165935.332042999</v>
      </c>
      <c r="J37" s="117">
        <v>649949.8545181111</v>
      </c>
      <c r="K37" s="117">
        <v>2957166.2730419957</v>
      </c>
      <c r="L37" s="117">
        <v>62426.528613</v>
      </c>
      <c r="M37" s="117">
        <v>141903.26928</v>
      </c>
      <c r="N37" s="85">
        <f>SUM(K37:M37)</f>
        <v>3161496.070934996</v>
      </c>
      <c r="O37" s="117">
        <v>638576.4481181111</v>
      </c>
      <c r="P37" s="117">
        <v>3323434.477262</v>
      </c>
      <c r="Q37" s="117">
        <v>2713764.268589992</v>
      </c>
      <c r="R37" s="117">
        <v>350928.95999999985</v>
      </c>
      <c r="S37" s="117">
        <v>23169.47</v>
      </c>
      <c r="T37" s="117">
        <v>0</v>
      </c>
      <c r="U37" s="73">
        <f>SUM(R37:T37)</f>
        <v>374098.4299999998</v>
      </c>
      <c r="V37" s="117">
        <v>234789.53999999983</v>
      </c>
      <c r="W37" s="117">
        <v>23169.47</v>
      </c>
      <c r="X37" s="117">
        <v>0</v>
      </c>
      <c r="Y37" s="73">
        <f>SUM(V37:X37)</f>
        <v>257959.00999999983</v>
      </c>
      <c r="Z37" s="117">
        <v>432924.9025660012</v>
      </c>
      <c r="AA37" s="118">
        <v>177011.4443890012</v>
      </c>
      <c r="AC37" s="116"/>
      <c r="AD37" s="117"/>
      <c r="AE37" s="117"/>
      <c r="AF37" s="117"/>
      <c r="AG37" s="117"/>
      <c r="AH37" s="117"/>
      <c r="AI37" s="117"/>
      <c r="AJ37" s="117"/>
      <c r="AK37" s="117"/>
      <c r="AL37" s="118"/>
    </row>
    <row r="38" spans="1:38" ht="24" thickBot="1">
      <c r="A38" s="13" t="s">
        <v>55</v>
      </c>
      <c r="B38" s="3" t="s">
        <v>56</v>
      </c>
      <c r="C38" s="29">
        <v>11502</v>
      </c>
      <c r="D38" s="111">
        <v>89104</v>
      </c>
      <c r="E38" s="111">
        <v>60</v>
      </c>
      <c r="F38" s="69">
        <f>SUM(C38:E38)</f>
        <v>100666</v>
      </c>
      <c r="G38" s="111">
        <v>135600</v>
      </c>
      <c r="H38" s="51"/>
      <c r="I38" s="111">
        <v>44439887.90640887</v>
      </c>
      <c r="J38" s="111">
        <v>29272703.212040115</v>
      </c>
      <c r="K38" s="111">
        <v>27483916.270398222</v>
      </c>
      <c r="L38" s="111">
        <v>16615578.986778527</v>
      </c>
      <c r="M38" s="111">
        <v>96153.51896</v>
      </c>
      <c r="N38" s="82">
        <f>SUM(K38:M38)</f>
        <v>44195648.77613675</v>
      </c>
      <c r="O38" s="111">
        <v>29219236.60273844</v>
      </c>
      <c r="P38" s="111">
        <v>40454244.231550075</v>
      </c>
      <c r="Q38" s="111">
        <v>14194239.919300364</v>
      </c>
      <c r="R38" s="111">
        <v>3083551.9000000004</v>
      </c>
      <c r="S38" s="111">
        <v>6476536.520000005</v>
      </c>
      <c r="T38" s="111">
        <v>3050</v>
      </c>
      <c r="U38" s="69">
        <f>SUM(R38:T38)</f>
        <v>9563138.420000006</v>
      </c>
      <c r="V38" s="111">
        <v>2015265.9400000004</v>
      </c>
      <c r="W38" s="111">
        <v>3293313.6200000066</v>
      </c>
      <c r="X38" s="111">
        <v>3050</v>
      </c>
      <c r="Y38" s="69">
        <f>SUM(V38:X38)</f>
        <v>5311629.560000007</v>
      </c>
      <c r="Z38" s="111">
        <v>18587354.659206014</v>
      </c>
      <c r="AA38" s="112">
        <v>10152858.243917013</v>
      </c>
      <c r="AC38" s="110"/>
      <c r="AD38" s="111"/>
      <c r="AE38" s="111"/>
      <c r="AF38" s="111"/>
      <c r="AG38" s="111"/>
      <c r="AH38" s="111"/>
      <c r="AI38" s="111"/>
      <c r="AJ38" s="111"/>
      <c r="AK38" s="111"/>
      <c r="AL38" s="112"/>
    </row>
    <row r="39" spans="1:38" ht="15" thickBot="1">
      <c r="A39" s="13" t="s">
        <v>57</v>
      </c>
      <c r="B39" s="3" t="s">
        <v>6</v>
      </c>
      <c r="C39" s="29">
        <v>2</v>
      </c>
      <c r="D39" s="111">
        <v>0</v>
      </c>
      <c r="E39" s="111">
        <v>0</v>
      </c>
      <c r="F39" s="69">
        <f>SUM(C39:E39)</f>
        <v>2</v>
      </c>
      <c r="G39" s="111">
        <v>2</v>
      </c>
      <c r="H39" s="51"/>
      <c r="I39" s="111">
        <v>340552.32401800004</v>
      </c>
      <c r="J39" s="111">
        <v>328215.79696</v>
      </c>
      <c r="K39" s="111">
        <v>340552.32401800004</v>
      </c>
      <c r="L39" s="111">
        <v>0</v>
      </c>
      <c r="M39" s="111">
        <v>0</v>
      </c>
      <c r="N39" s="82">
        <f>SUM(K39:M39)</f>
        <v>340552.32401800004</v>
      </c>
      <c r="O39" s="111">
        <v>328215.79696</v>
      </c>
      <c r="P39" s="111">
        <v>253586.65208919678</v>
      </c>
      <c r="Q39" s="111">
        <v>3640.2866905679984</v>
      </c>
      <c r="R39" s="111">
        <v>0</v>
      </c>
      <c r="S39" s="111">
        <v>0</v>
      </c>
      <c r="T39" s="111">
        <v>0</v>
      </c>
      <c r="U39" s="69">
        <f>SUM(R39:T39)</f>
        <v>0</v>
      </c>
      <c r="V39" s="111">
        <v>0</v>
      </c>
      <c r="W39" s="111">
        <v>0</v>
      </c>
      <c r="X39" s="111">
        <v>0</v>
      </c>
      <c r="Y39" s="69">
        <f>SUM(V39:X39)</f>
        <v>0</v>
      </c>
      <c r="Z39" s="111">
        <v>0</v>
      </c>
      <c r="AA39" s="112">
        <v>0</v>
      </c>
      <c r="AC39" s="110"/>
      <c r="AD39" s="111"/>
      <c r="AE39" s="111"/>
      <c r="AF39" s="111"/>
      <c r="AG39" s="111"/>
      <c r="AH39" s="111"/>
      <c r="AI39" s="111"/>
      <c r="AJ39" s="111"/>
      <c r="AK39" s="111"/>
      <c r="AL39" s="112"/>
    </row>
    <row r="40" spans="1:38" ht="15" thickBot="1">
      <c r="A40" s="13" t="s">
        <v>58</v>
      </c>
      <c r="B40" s="3" t="s">
        <v>7</v>
      </c>
      <c r="C40" s="24">
        <f>SUM(C41:C43)</f>
        <v>1313</v>
      </c>
      <c r="D40" s="90">
        <f>SUM(D41:D43)</f>
        <v>0</v>
      </c>
      <c r="E40" s="90">
        <f>SUM(E41:E43)</f>
        <v>5</v>
      </c>
      <c r="F40" s="66">
        <f>SUM(F41:F43)</f>
        <v>1318</v>
      </c>
      <c r="G40" s="90">
        <f>SUM(G41:G43)</f>
        <v>909</v>
      </c>
      <c r="H40" s="51"/>
      <c r="I40" s="90">
        <f aca="true" t="shared" si="11" ref="I40:AA40">SUM(I41:I43)</f>
        <v>2551642.5617339998</v>
      </c>
      <c r="J40" s="90">
        <f t="shared" si="11"/>
        <v>1274888.2478888053</v>
      </c>
      <c r="K40" s="90">
        <f t="shared" si="11"/>
        <v>2522479.883031</v>
      </c>
      <c r="L40" s="90">
        <f t="shared" si="11"/>
        <v>0</v>
      </c>
      <c r="M40" s="90">
        <f t="shared" si="11"/>
        <v>6580</v>
      </c>
      <c r="N40" s="75">
        <f t="shared" si="11"/>
        <v>2529059.883031</v>
      </c>
      <c r="O40" s="90">
        <f t="shared" si="11"/>
        <v>1250392.3966058053</v>
      </c>
      <c r="P40" s="90">
        <f t="shared" si="11"/>
        <v>2109716.1706689997</v>
      </c>
      <c r="Q40" s="90">
        <f t="shared" si="11"/>
        <v>1076201.5314326047</v>
      </c>
      <c r="R40" s="90">
        <f t="shared" si="11"/>
        <v>1958915.4</v>
      </c>
      <c r="S40" s="90">
        <f t="shared" si="11"/>
        <v>0</v>
      </c>
      <c r="T40" s="90">
        <f t="shared" si="11"/>
        <v>0</v>
      </c>
      <c r="U40" s="66">
        <f t="shared" si="11"/>
        <v>1958915.4</v>
      </c>
      <c r="V40" s="90">
        <f t="shared" si="11"/>
        <v>1091556.42</v>
      </c>
      <c r="W40" s="90">
        <f t="shared" si="11"/>
        <v>0</v>
      </c>
      <c r="X40" s="90">
        <f t="shared" si="11"/>
        <v>0</v>
      </c>
      <c r="Y40" s="66">
        <f t="shared" si="11"/>
        <v>1091556.42</v>
      </c>
      <c r="Z40" s="90">
        <f t="shared" si="11"/>
        <v>314278.32000000007</v>
      </c>
      <c r="AA40" s="91">
        <f t="shared" si="11"/>
        <v>99062.56750000018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27">
      <c r="A41" s="17"/>
      <c r="B41" s="9" t="s">
        <v>59</v>
      </c>
      <c r="C41" s="37">
        <v>57</v>
      </c>
      <c r="D41" s="122">
        <v>0</v>
      </c>
      <c r="E41" s="122">
        <v>0</v>
      </c>
      <c r="F41" s="74">
        <f>SUM(C41:E41)</f>
        <v>57</v>
      </c>
      <c r="G41" s="122">
        <v>76</v>
      </c>
      <c r="H41" s="49"/>
      <c r="I41" s="122">
        <v>231015.657</v>
      </c>
      <c r="J41" s="122">
        <v>121679.08482921027</v>
      </c>
      <c r="K41" s="122">
        <v>226075.930972</v>
      </c>
      <c r="L41" s="122">
        <v>0</v>
      </c>
      <c r="M41" s="122">
        <v>0</v>
      </c>
      <c r="N41" s="86">
        <f>SUM(K41:M41)</f>
        <v>226075.930972</v>
      </c>
      <c r="O41" s="122">
        <v>120073.67993721025</v>
      </c>
      <c r="P41" s="122">
        <v>199260.81038299995</v>
      </c>
      <c r="Q41" s="122">
        <v>97553.53534352472</v>
      </c>
      <c r="R41" s="122">
        <v>0</v>
      </c>
      <c r="S41" s="122">
        <v>0</v>
      </c>
      <c r="T41" s="122">
        <v>0</v>
      </c>
      <c r="U41" s="74">
        <f>SUM(R41:T41)</f>
        <v>0</v>
      </c>
      <c r="V41" s="122">
        <v>0</v>
      </c>
      <c r="W41" s="122">
        <v>0</v>
      </c>
      <c r="X41" s="122">
        <v>0</v>
      </c>
      <c r="Y41" s="74">
        <f>SUM(V41:X41)</f>
        <v>0</v>
      </c>
      <c r="Z41" s="122">
        <v>-2500</v>
      </c>
      <c r="AA41" s="123">
        <v>-1250</v>
      </c>
      <c r="AC41" s="121"/>
      <c r="AD41" s="122"/>
      <c r="AE41" s="122"/>
      <c r="AF41" s="122"/>
      <c r="AG41" s="122"/>
      <c r="AH41" s="122"/>
      <c r="AI41" s="122"/>
      <c r="AJ41" s="122"/>
      <c r="AK41" s="122"/>
      <c r="AL41" s="123"/>
    </row>
    <row r="42" spans="1:38" ht="27">
      <c r="A42" s="18"/>
      <c r="B42" s="7" t="s">
        <v>60</v>
      </c>
      <c r="C42" s="32">
        <v>1140</v>
      </c>
      <c r="D42" s="129">
        <v>0</v>
      </c>
      <c r="E42" s="129">
        <v>5</v>
      </c>
      <c r="F42" s="60">
        <f>SUM(C42:E42)</f>
        <v>1145</v>
      </c>
      <c r="G42" s="129">
        <v>739</v>
      </c>
      <c r="H42" s="127"/>
      <c r="I42" s="129">
        <v>1416955.6400209998</v>
      </c>
      <c r="J42" s="129">
        <v>702427.0295714961</v>
      </c>
      <c r="K42" s="129">
        <v>1407605.4255279999</v>
      </c>
      <c r="L42" s="129">
        <v>0</v>
      </c>
      <c r="M42" s="129">
        <v>6580</v>
      </c>
      <c r="N42" s="57">
        <f>SUM(K42:M42)</f>
        <v>1414185.4255279999</v>
      </c>
      <c r="O42" s="129">
        <v>701053.8000734961</v>
      </c>
      <c r="P42" s="129">
        <v>1233208.0145829993</v>
      </c>
      <c r="Q42" s="129">
        <v>605415.9133396212</v>
      </c>
      <c r="R42" s="129">
        <v>1737368</v>
      </c>
      <c r="S42" s="129">
        <v>0</v>
      </c>
      <c r="T42" s="129">
        <v>0</v>
      </c>
      <c r="U42" s="60">
        <f>SUM(R42:T42)</f>
        <v>1737368</v>
      </c>
      <c r="V42" s="129">
        <v>870009.02</v>
      </c>
      <c r="W42" s="129">
        <v>0</v>
      </c>
      <c r="X42" s="129">
        <v>0</v>
      </c>
      <c r="Y42" s="60">
        <f>SUM(V42:X42)</f>
        <v>870009.02</v>
      </c>
      <c r="Z42" s="129">
        <v>79928.47999999998</v>
      </c>
      <c r="AA42" s="130">
        <v>-32409.85999999987</v>
      </c>
      <c r="AC42" s="128"/>
      <c r="AD42" s="129"/>
      <c r="AE42" s="129"/>
      <c r="AF42" s="129"/>
      <c r="AG42" s="129"/>
      <c r="AH42" s="129"/>
      <c r="AI42" s="129"/>
      <c r="AJ42" s="129"/>
      <c r="AK42" s="129"/>
      <c r="AL42" s="130"/>
    </row>
    <row r="43" spans="1:38" ht="15" thickBot="1">
      <c r="A43" s="19"/>
      <c r="B43" s="44" t="s">
        <v>61</v>
      </c>
      <c r="C43" s="33">
        <v>116</v>
      </c>
      <c r="D43" s="119">
        <v>0</v>
      </c>
      <c r="E43" s="119">
        <v>0</v>
      </c>
      <c r="F43" s="71">
        <f>SUM(C43:E43)</f>
        <v>116</v>
      </c>
      <c r="G43" s="119">
        <v>94</v>
      </c>
      <c r="H43" s="48"/>
      <c r="I43" s="119">
        <v>903671.2647130002</v>
      </c>
      <c r="J43" s="119">
        <v>450782.133488099</v>
      </c>
      <c r="K43" s="119">
        <v>888798.5265310002</v>
      </c>
      <c r="L43" s="119">
        <v>0</v>
      </c>
      <c r="M43" s="119">
        <v>0</v>
      </c>
      <c r="N43" s="83">
        <f>SUM(K43:M43)</f>
        <v>888798.5265310002</v>
      </c>
      <c r="O43" s="119">
        <v>429264.9165950989</v>
      </c>
      <c r="P43" s="119">
        <v>677247.3457030006</v>
      </c>
      <c r="Q43" s="119">
        <v>373232.0827494587</v>
      </c>
      <c r="R43" s="119">
        <v>221547.4</v>
      </c>
      <c r="S43" s="119">
        <v>0</v>
      </c>
      <c r="T43" s="119">
        <v>0</v>
      </c>
      <c r="U43" s="71">
        <f>SUM(R43:T43)</f>
        <v>221547.4</v>
      </c>
      <c r="V43" s="119">
        <v>221547.4</v>
      </c>
      <c r="W43" s="119">
        <v>0</v>
      </c>
      <c r="X43" s="119">
        <v>0</v>
      </c>
      <c r="Y43" s="71">
        <f>SUM(V43:X43)</f>
        <v>221547.4</v>
      </c>
      <c r="Z43" s="119">
        <v>236849.84000000008</v>
      </c>
      <c r="AA43" s="120">
        <v>132722.42750000005</v>
      </c>
      <c r="AC43" s="124"/>
      <c r="AD43" s="119"/>
      <c r="AE43" s="119"/>
      <c r="AF43" s="119"/>
      <c r="AG43" s="119"/>
      <c r="AH43" s="119"/>
      <c r="AI43" s="119"/>
      <c r="AJ43" s="119"/>
      <c r="AK43" s="119"/>
      <c r="AL43" s="120"/>
    </row>
    <row r="44" spans="1:38" ht="15" thickBot="1">
      <c r="A44" s="13" t="s">
        <v>62</v>
      </c>
      <c r="B44" s="3" t="s">
        <v>8</v>
      </c>
      <c r="C44" s="29">
        <v>4</v>
      </c>
      <c r="D44" s="111">
        <v>0</v>
      </c>
      <c r="E44" s="111">
        <v>0</v>
      </c>
      <c r="F44" s="69">
        <f>SUM(C44:E44)</f>
        <v>4</v>
      </c>
      <c r="G44" s="111">
        <v>4</v>
      </c>
      <c r="H44" s="51"/>
      <c r="I44" s="111">
        <v>228666.66999999998</v>
      </c>
      <c r="J44" s="111">
        <v>84333.341751</v>
      </c>
      <c r="K44" s="111">
        <v>228666.66999999998</v>
      </c>
      <c r="L44" s="111">
        <v>0</v>
      </c>
      <c r="M44" s="111">
        <v>0</v>
      </c>
      <c r="N44" s="82">
        <f>SUM(K44:M44)</f>
        <v>228666.66999999998</v>
      </c>
      <c r="O44" s="111">
        <v>84333.341751</v>
      </c>
      <c r="P44" s="111">
        <v>145922.443439</v>
      </c>
      <c r="Q44" s="111">
        <v>85944.52738546205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/>
      <c r="AD44" s="111"/>
      <c r="AE44" s="111"/>
      <c r="AF44" s="111"/>
      <c r="AG44" s="111"/>
      <c r="AH44" s="111"/>
      <c r="AI44" s="111"/>
      <c r="AJ44" s="111"/>
      <c r="AK44" s="111"/>
      <c r="AL44" s="112"/>
    </row>
    <row r="45" spans="1:38" ht="36" thickBot="1">
      <c r="A45" s="13" t="s">
        <v>63</v>
      </c>
      <c r="B45" s="3" t="s">
        <v>64</v>
      </c>
      <c r="C45" s="31">
        <f>SUM(C46:C48)</f>
        <v>829</v>
      </c>
      <c r="D45" s="114">
        <f>SUM(D46:D48)</f>
        <v>27230</v>
      </c>
      <c r="E45" s="114">
        <f>SUM(E46:E48)</f>
        <v>5</v>
      </c>
      <c r="F45" s="70">
        <f>SUM(F46:F48)</f>
        <v>28064</v>
      </c>
      <c r="G45" s="114">
        <f>SUM(G46:G48)</f>
        <v>47034</v>
      </c>
      <c r="H45" s="51"/>
      <c r="I45" s="114">
        <f aca="true" t="shared" si="13" ref="I45:AA45">SUM(I46:I48)</f>
        <v>7933155.906397</v>
      </c>
      <c r="J45" s="114">
        <f t="shared" si="13"/>
        <v>4543640.714301555</v>
      </c>
      <c r="K45" s="114">
        <f t="shared" si="13"/>
        <v>6401821.351622002</v>
      </c>
      <c r="L45" s="114">
        <f t="shared" si="13"/>
        <v>1375778.366104</v>
      </c>
      <c r="M45" s="114">
        <f t="shared" si="13"/>
        <v>117074.99156000001</v>
      </c>
      <c r="N45" s="15">
        <f t="shared" si="13"/>
        <v>7894674.709286002</v>
      </c>
      <c r="O45" s="114">
        <f t="shared" si="13"/>
        <v>4511985.026679556</v>
      </c>
      <c r="P45" s="114">
        <f t="shared" si="13"/>
        <v>8654779.402542999</v>
      </c>
      <c r="Q45" s="114">
        <f t="shared" si="13"/>
        <v>4016612.862788591</v>
      </c>
      <c r="R45" s="114">
        <f t="shared" si="13"/>
        <v>394857.59</v>
      </c>
      <c r="S45" s="114">
        <f t="shared" si="13"/>
        <v>306731.91000000003</v>
      </c>
      <c r="T45" s="114">
        <f t="shared" si="13"/>
        <v>0</v>
      </c>
      <c r="U45" s="70">
        <f t="shared" si="13"/>
        <v>701589.5</v>
      </c>
      <c r="V45" s="114">
        <f t="shared" si="13"/>
        <v>163030.99</v>
      </c>
      <c r="W45" s="114">
        <f t="shared" si="13"/>
        <v>306731.91000000003</v>
      </c>
      <c r="X45" s="114">
        <f t="shared" si="13"/>
        <v>0</v>
      </c>
      <c r="Y45" s="70">
        <f t="shared" si="13"/>
        <v>469762.9</v>
      </c>
      <c r="Z45" s="114">
        <f t="shared" si="13"/>
        <v>1092130.6767921764</v>
      </c>
      <c r="AA45" s="115">
        <f t="shared" si="13"/>
        <v>621327.5767921763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4.25">
      <c r="A46" s="17"/>
      <c r="B46" s="10" t="s">
        <v>65</v>
      </c>
      <c r="C46" s="35">
        <v>139</v>
      </c>
      <c r="D46" s="132">
        <v>39</v>
      </c>
      <c r="E46" s="132">
        <v>0</v>
      </c>
      <c r="F46" s="61">
        <f>SUM(C46:E46)</f>
        <v>178</v>
      </c>
      <c r="G46" s="132">
        <v>533</v>
      </c>
      <c r="H46" s="49"/>
      <c r="I46" s="132">
        <v>757520.628392</v>
      </c>
      <c r="J46" s="132">
        <v>274181.087132</v>
      </c>
      <c r="K46" s="132">
        <v>747555.624962</v>
      </c>
      <c r="L46" s="132">
        <v>9180</v>
      </c>
      <c r="M46" s="132">
        <v>0</v>
      </c>
      <c r="N46" s="58">
        <f>SUM(K46:M46)</f>
        <v>756735.624962</v>
      </c>
      <c r="O46" s="132">
        <v>274181.087132</v>
      </c>
      <c r="P46" s="132">
        <v>892172.458907999</v>
      </c>
      <c r="Q46" s="132">
        <v>550774.3441122259</v>
      </c>
      <c r="R46" s="132">
        <v>243695.27000000002</v>
      </c>
      <c r="S46" s="132">
        <v>6000</v>
      </c>
      <c r="T46" s="132">
        <v>0</v>
      </c>
      <c r="U46" s="61">
        <f>SUM(R46:T46)</f>
        <v>249695.27000000002</v>
      </c>
      <c r="V46" s="132">
        <v>11868.670000000013</v>
      </c>
      <c r="W46" s="132">
        <v>6000</v>
      </c>
      <c r="X46" s="132">
        <v>0</v>
      </c>
      <c r="Y46" s="61">
        <f>SUM(V46:X46)</f>
        <v>17868.670000000013</v>
      </c>
      <c r="Z46" s="132">
        <v>215781.27000000002</v>
      </c>
      <c r="AA46" s="133">
        <v>5570.669999999998</v>
      </c>
      <c r="AC46" s="131"/>
      <c r="AD46" s="132"/>
      <c r="AE46" s="132"/>
      <c r="AF46" s="132"/>
      <c r="AG46" s="132"/>
      <c r="AH46" s="132"/>
      <c r="AI46" s="132"/>
      <c r="AJ46" s="132"/>
      <c r="AK46" s="132"/>
      <c r="AL46" s="133"/>
    </row>
    <row r="47" spans="1:38" ht="14.25">
      <c r="A47" s="18"/>
      <c r="B47" s="45" t="s">
        <v>66</v>
      </c>
      <c r="C47" s="126">
        <v>113</v>
      </c>
      <c r="D47" s="96">
        <v>0</v>
      </c>
      <c r="E47" s="96">
        <v>0</v>
      </c>
      <c r="F47" s="63">
        <f>SUM(C47:E47)</f>
        <v>113</v>
      </c>
      <c r="G47" s="96">
        <v>136</v>
      </c>
      <c r="H47" s="127"/>
      <c r="I47" s="96">
        <v>514465.518609</v>
      </c>
      <c r="J47" s="96">
        <v>93638.94154466667</v>
      </c>
      <c r="K47" s="96">
        <v>504134.9247970001</v>
      </c>
      <c r="L47" s="96">
        <v>0</v>
      </c>
      <c r="M47" s="96">
        <v>0</v>
      </c>
      <c r="N47" s="77">
        <f>SUM(K47:M47)</f>
        <v>504134.9247970001</v>
      </c>
      <c r="O47" s="96">
        <v>92766.18203666667</v>
      </c>
      <c r="P47" s="96">
        <v>758521.7191210001</v>
      </c>
      <c r="Q47" s="96">
        <v>648739.7591011244</v>
      </c>
      <c r="R47" s="96">
        <v>216.39</v>
      </c>
      <c r="S47" s="96">
        <v>0</v>
      </c>
      <c r="T47" s="96">
        <v>0</v>
      </c>
      <c r="U47" s="63">
        <f>SUM(R47:T47)</f>
        <v>216.39</v>
      </c>
      <c r="V47" s="96">
        <v>216.39</v>
      </c>
      <c r="W47" s="96">
        <v>0</v>
      </c>
      <c r="X47" s="96">
        <v>0</v>
      </c>
      <c r="Y47" s="63">
        <f>SUM(V47:X47)</f>
        <v>216.39</v>
      </c>
      <c r="Z47" s="96">
        <v>66.38999999999999</v>
      </c>
      <c r="AA47" s="97">
        <v>66.38999999999999</v>
      </c>
      <c r="AC47" s="95"/>
      <c r="AD47" s="96"/>
      <c r="AE47" s="96"/>
      <c r="AF47" s="96"/>
      <c r="AG47" s="96"/>
      <c r="AH47" s="96"/>
      <c r="AI47" s="96"/>
      <c r="AJ47" s="96"/>
      <c r="AK47" s="96"/>
      <c r="AL47" s="97"/>
    </row>
    <row r="48" spans="1:38" ht="15" thickBot="1">
      <c r="A48" s="19"/>
      <c r="B48" s="11" t="s">
        <v>67</v>
      </c>
      <c r="C48" s="33">
        <v>577</v>
      </c>
      <c r="D48" s="119">
        <v>27191</v>
      </c>
      <c r="E48" s="119">
        <v>5</v>
      </c>
      <c r="F48" s="71">
        <f>SUM(C48:E48)</f>
        <v>27773</v>
      </c>
      <c r="G48" s="119">
        <v>46365</v>
      </c>
      <c r="H48" s="127"/>
      <c r="I48" s="119">
        <v>6661169.759396</v>
      </c>
      <c r="J48" s="119">
        <v>4175820.6856248886</v>
      </c>
      <c r="K48" s="119">
        <v>5150130.801863002</v>
      </c>
      <c r="L48" s="119">
        <v>1366598.366104</v>
      </c>
      <c r="M48" s="119">
        <v>117074.99156000001</v>
      </c>
      <c r="N48" s="83">
        <f>SUM(K48:M48)</f>
        <v>6633804.159527002</v>
      </c>
      <c r="O48" s="119">
        <v>4145037.757510889</v>
      </c>
      <c r="P48" s="119">
        <v>7004085.224514</v>
      </c>
      <c r="Q48" s="119">
        <v>2817098.759575241</v>
      </c>
      <c r="R48" s="119">
        <v>150945.93</v>
      </c>
      <c r="S48" s="119">
        <v>300731.91000000003</v>
      </c>
      <c r="T48" s="119">
        <v>0</v>
      </c>
      <c r="U48" s="71">
        <f>SUM(R48:T48)</f>
        <v>451677.84</v>
      </c>
      <c r="V48" s="119">
        <v>150945.93</v>
      </c>
      <c r="W48" s="119">
        <v>300731.91000000003</v>
      </c>
      <c r="X48" s="119">
        <v>0</v>
      </c>
      <c r="Y48" s="71">
        <f>SUM(V48:X48)</f>
        <v>451677.84</v>
      </c>
      <c r="Z48" s="119">
        <v>876283.0167921763</v>
      </c>
      <c r="AA48" s="120">
        <v>615690.5167921763</v>
      </c>
      <c r="AC48" s="124"/>
      <c r="AD48" s="119"/>
      <c r="AE48" s="119"/>
      <c r="AF48" s="119"/>
      <c r="AG48" s="119"/>
      <c r="AH48" s="119"/>
      <c r="AI48" s="119"/>
      <c r="AJ48" s="119"/>
      <c r="AK48" s="119"/>
      <c r="AL48" s="120"/>
    </row>
    <row r="49" spans="1:38" ht="1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/>
      <c r="AD49" s="117"/>
      <c r="AE49" s="117"/>
      <c r="AF49" s="117"/>
      <c r="AG49" s="117"/>
      <c r="AH49" s="117"/>
      <c r="AI49" s="117"/>
      <c r="AJ49" s="117"/>
      <c r="AK49" s="117"/>
      <c r="AL49" s="118"/>
    </row>
    <row r="50" spans="1:38" ht="14.25" thickBot="1">
      <c r="A50" s="268" t="s">
        <v>69</v>
      </c>
      <c r="B50" s="269"/>
      <c r="C50" s="38">
        <f>C11+C16+C17+C20+C21+C24+C28+C29+C30+C33+C34+C37+C38+C39+C40+C44+C45+C49</f>
        <v>83931</v>
      </c>
      <c r="D50" s="15">
        <f aca="true" t="shared" si="15" ref="D50:AL50">D11+D16+D17+D20+D21+D24+D28+D29+D30+D33+D34+D37+D38+D39+D40+D44+D45+D49</f>
        <v>1554000</v>
      </c>
      <c r="E50" s="15">
        <f t="shared" si="15"/>
        <v>973</v>
      </c>
      <c r="F50" s="15">
        <f t="shared" si="15"/>
        <v>1638904</v>
      </c>
      <c r="G50" s="15">
        <f t="shared" si="15"/>
        <v>1255031</v>
      </c>
      <c r="H50" s="15">
        <f t="shared" si="15"/>
        <v>889815</v>
      </c>
      <c r="I50" s="15">
        <f t="shared" si="15"/>
        <v>125981468.64684291</v>
      </c>
      <c r="J50" s="15">
        <f t="shared" si="15"/>
        <v>39780219.59801366</v>
      </c>
      <c r="K50" s="15">
        <f t="shared" si="15"/>
        <v>58093311.91782233</v>
      </c>
      <c r="L50" s="15">
        <f t="shared" si="15"/>
        <v>64840826.11554932</v>
      </c>
      <c r="M50" s="15">
        <f t="shared" si="15"/>
        <v>1002861.3637999983</v>
      </c>
      <c r="N50" s="15">
        <f t="shared" si="15"/>
        <v>123936999.39717165</v>
      </c>
      <c r="O50" s="15">
        <f t="shared" si="15"/>
        <v>39618001.527309984</v>
      </c>
      <c r="P50" s="15">
        <f t="shared" si="15"/>
        <v>113976006.94077955</v>
      </c>
      <c r="Q50" s="15">
        <f t="shared" si="15"/>
        <v>78000266.43624951</v>
      </c>
      <c r="R50" s="15">
        <f t="shared" si="15"/>
        <v>16828781.00444444</v>
      </c>
      <c r="S50" s="15">
        <f t="shared" si="15"/>
        <v>30873508.47519606</v>
      </c>
      <c r="T50" s="15">
        <f t="shared" si="15"/>
        <v>185555.55000000002</v>
      </c>
      <c r="U50" s="15">
        <f t="shared" si="15"/>
        <v>47887845.0296405</v>
      </c>
      <c r="V50" s="15">
        <f t="shared" si="15"/>
        <v>14400731.315944437</v>
      </c>
      <c r="W50" s="15">
        <f t="shared" si="15"/>
        <v>26856603.311196063</v>
      </c>
      <c r="X50" s="15">
        <f t="shared" si="15"/>
        <v>185555.55000000002</v>
      </c>
      <c r="Y50" s="15">
        <f t="shared" si="15"/>
        <v>41442890.1771405</v>
      </c>
      <c r="Z50" s="15">
        <f t="shared" si="15"/>
        <v>55757672.887323506</v>
      </c>
      <c r="AA50" s="16">
        <f t="shared" si="15"/>
        <v>44997343.84832335</v>
      </c>
      <c r="AC50" s="55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  <row r="52" spans="2:27" ht="13.5">
      <c r="B52" s="238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</row>
    <row r="54" ht="13.5">
      <c r="U54" s="240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ttsiskarishvili@aldagi.ge</cp:lastModifiedBy>
  <cp:lastPrinted>2017-10-18T12:38:28Z</cp:lastPrinted>
  <dcterms:created xsi:type="dcterms:W3CDTF">1996-10-14T23:33:28Z</dcterms:created>
  <dcterms:modified xsi:type="dcterms:W3CDTF">2023-11-10T13:24:49Z</dcterms:modified>
  <cp:category/>
  <cp:version/>
  <cp:contentType/>
  <cp:contentStatus/>
</cp:coreProperties>
</file>